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fc0c1802e25e4a77" Type="http://schemas.microsoft.com/office/2007/relationships/ui/extensibility" Target="customUI/customUI14.xml"/><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556b501a864b45bd"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codeName="ThisWorkbook"/>
  <mc:AlternateContent xmlns:mc="http://schemas.openxmlformats.org/markup-compatibility/2006">
    <mc:Choice Requires="x15">
      <x15ac:absPath xmlns:x15ac="http://schemas.microsoft.com/office/spreadsheetml/2010/11/ac" url="D:\fc\fcproduction\files_vol\task\65b93f4a055c5455b48be786\"/>
    </mc:Choice>
  </mc:AlternateContent>
  <xr:revisionPtr revIDLastSave="0" documentId="8_{C994EA70-6C97-4586-809B-8472895F76DC}" xr6:coauthVersionLast="47" xr6:coauthVersionMax="47" xr10:uidLastSave="{00000000-0000-0000-0000-000000000000}"/>
  <bookViews>
    <workbookView xWindow="380" yWindow="380" windowWidth="16800" windowHeight="9760" tabRatio="791" xr2:uid="{00000000-000D-0000-FFFF-FFFF00000000}"/>
  </bookViews>
  <sheets>
    <sheet name="Info" sheetId="10" r:id="rId1"/>
    <sheet name="Trial" sheetId="11" state="veryHidden" r:id="rId2"/>
    <sheet name="Instructions" sheetId="8" state="veryHidden" r:id="rId3"/>
    <sheet name="ROI" sheetId="2" state="veryHidden" r:id="rId4"/>
    <sheet name="Balances" sheetId="5" state="veryHidden" r:id="rId5"/>
    <sheet name="Chart" sheetId="7" state="veryHidden" r:id="rId6"/>
  </sheets>
  <definedNames>
    <definedName name="Periods">Balances!$A$6:$A$245</definedName>
    <definedName name="_xlnm.Print_Area" localSheetId="2">Instructions!$A$1:$A$126</definedName>
    <definedName name="_xlnm.Print_Titles" localSheetId="4">Balances!$1:$5</definedName>
    <definedName name="_xlnm.Print_Titles" localSheetId="2">Instructions!$1:$4</definedName>
    <definedName name="_xlnm.Print_Titles" localSheetId="3">ROI!$A:$A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5" i="2" l="1"/>
  <c r="T5" i="2"/>
  <c r="S5" i="2"/>
  <c r="R5" i="2"/>
  <c r="Q5" i="2"/>
  <c r="P5" i="2"/>
  <c r="O5" i="2"/>
  <c r="N5" i="2"/>
  <c r="M5" i="2"/>
  <c r="L5" i="2"/>
  <c r="K5" i="2"/>
  <c r="J5" i="2"/>
  <c r="I5" i="2"/>
  <c r="H5" i="2"/>
  <c r="G5" i="2"/>
  <c r="F5" i="2"/>
  <c r="E5" i="2"/>
  <c r="D5" i="2"/>
  <c r="C5" i="2"/>
  <c r="B5" i="2"/>
  <c r="U4" i="2"/>
  <c r="T4" i="2"/>
  <c r="S4" i="2"/>
  <c r="R4" i="2"/>
  <c r="Q4" i="2"/>
  <c r="P4" i="2"/>
  <c r="O4" i="2"/>
  <c r="N4" i="2"/>
  <c r="M4" i="2"/>
  <c r="L4" i="2"/>
  <c r="K4" i="2"/>
  <c r="J4" i="2"/>
  <c r="I4" i="2"/>
  <c r="H4" i="2"/>
  <c r="G4" i="2"/>
  <c r="F4" i="2"/>
  <c r="E4" i="2"/>
  <c r="D4" i="2"/>
  <c r="C4" i="2"/>
  <c r="B4" i="2"/>
  <c r="B32" i="2"/>
  <c r="C32" i="2" s="1"/>
  <c r="D32" i="2" s="1"/>
  <c r="B33" i="2"/>
  <c r="U18" i="2"/>
  <c r="U25" i="2" s="1"/>
  <c r="G234" i="5" s="1"/>
  <c r="T18" i="2"/>
  <c r="T25" i="2" s="1"/>
  <c r="G223" i="5" s="1"/>
  <c r="S18" i="2"/>
  <c r="S25" i="2" s="1"/>
  <c r="G210" i="5" s="1"/>
  <c r="R18" i="2"/>
  <c r="R25" i="2" s="1"/>
  <c r="G198" i="5" s="1"/>
  <c r="Q18" i="2"/>
  <c r="Q25" i="2" s="1"/>
  <c r="G186" i="5" s="1"/>
  <c r="P18" i="2"/>
  <c r="P25" i="2" s="1"/>
  <c r="G175" i="5" s="1"/>
  <c r="O18" i="2"/>
  <c r="O25" i="2" s="1"/>
  <c r="G162" i="5" s="1"/>
  <c r="N18" i="2"/>
  <c r="N25" i="2" s="1"/>
  <c r="G150" i="5" s="1"/>
  <c r="M18" i="2"/>
  <c r="M25" i="2" s="1"/>
  <c r="G138" i="5" s="1"/>
  <c r="L18" i="2"/>
  <c r="L25" i="2" s="1"/>
  <c r="G127" i="5" s="1"/>
  <c r="K18" i="2"/>
  <c r="K25" i="2" s="1"/>
  <c r="G114" i="5" s="1"/>
  <c r="J18" i="2"/>
  <c r="J25" i="2" s="1"/>
  <c r="G102" i="5" s="1"/>
  <c r="I18" i="2"/>
  <c r="I25" i="2" s="1"/>
  <c r="G90" i="5" s="1"/>
  <c r="H18" i="2"/>
  <c r="H25" i="2" s="1"/>
  <c r="G79" i="5" s="1"/>
  <c r="G18" i="2"/>
  <c r="G25" i="2" s="1"/>
  <c r="G67" i="5" s="1"/>
  <c r="F18" i="2"/>
  <c r="F25" i="2" s="1"/>
  <c r="G55" i="5" s="1"/>
  <c r="E18" i="2"/>
  <c r="E25" i="2" s="1"/>
  <c r="G43" i="5" s="1"/>
  <c r="D18" i="2"/>
  <c r="D25" i="2" s="1"/>
  <c r="G30" i="5" s="1"/>
  <c r="C18" i="2"/>
  <c r="C25" i="2" s="1"/>
  <c r="G28" i="5" s="1"/>
  <c r="B18" i="2"/>
  <c r="B25" i="2" s="1"/>
  <c r="D245" i="5"/>
  <c r="D30" i="5"/>
  <c r="D7" i="5"/>
  <c r="C6" i="5"/>
  <c r="D6" i="5"/>
  <c r="D8" i="5"/>
  <c r="D9" i="5"/>
  <c r="D10" i="5"/>
  <c r="D11" i="5"/>
  <c r="D12" i="5"/>
  <c r="D13" i="5"/>
  <c r="D14" i="5"/>
  <c r="D15" i="5"/>
  <c r="D16" i="5"/>
  <c r="D17" i="5"/>
  <c r="D18" i="5"/>
  <c r="D19" i="5"/>
  <c r="D20" i="5"/>
  <c r="D21" i="5"/>
  <c r="D22" i="5"/>
  <c r="D23" i="5"/>
  <c r="D24" i="5"/>
  <c r="D25" i="5"/>
  <c r="D26" i="5"/>
  <c r="D27" i="5"/>
  <c r="D28" i="5"/>
  <c r="D29"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G91" i="5"/>
  <c r="D92" i="5"/>
  <c r="D93" i="5"/>
  <c r="G93" i="5"/>
  <c r="D94" i="5"/>
  <c r="D95" i="5"/>
  <c r="D96" i="5"/>
  <c r="D97" i="5"/>
  <c r="D98" i="5"/>
  <c r="D99" i="5"/>
  <c r="G99" i="5"/>
  <c r="D100" i="5"/>
  <c r="D101" i="5"/>
  <c r="G101" i="5"/>
  <c r="D102" i="5"/>
  <c r="D103" i="5"/>
  <c r="D104" i="5"/>
  <c r="D105" i="5"/>
  <c r="D106" i="5"/>
  <c r="D107" i="5"/>
  <c r="D108" i="5"/>
  <c r="D109" i="5"/>
  <c r="D110" i="5"/>
  <c r="D111" i="5"/>
  <c r="D112" i="5"/>
  <c r="D113" i="5"/>
  <c r="G113" i="5"/>
  <c r="D114" i="5"/>
  <c r="D115" i="5"/>
  <c r="D116" i="5"/>
  <c r="D117" i="5"/>
  <c r="D118" i="5"/>
  <c r="D119" i="5"/>
  <c r="D120" i="5"/>
  <c r="D121" i="5"/>
  <c r="D122" i="5"/>
  <c r="D123" i="5"/>
  <c r="D124" i="5"/>
  <c r="D125" i="5"/>
  <c r="D126" i="5"/>
  <c r="D127" i="5"/>
  <c r="D128" i="5"/>
  <c r="D129" i="5"/>
  <c r="D130" i="5"/>
  <c r="D131" i="5"/>
  <c r="D132" i="5"/>
  <c r="D133" i="5"/>
  <c r="D134" i="5"/>
  <c r="D135" i="5"/>
  <c r="D136" i="5"/>
  <c r="D137" i="5"/>
  <c r="D138" i="5"/>
  <c r="D139" i="5"/>
  <c r="G139" i="5"/>
  <c r="D140" i="5"/>
  <c r="D141" i="5"/>
  <c r="G141" i="5"/>
  <c r="D142" i="5"/>
  <c r="D143" i="5"/>
  <c r="G143" i="5"/>
  <c r="D144" i="5"/>
  <c r="D145" i="5"/>
  <c r="G145" i="5"/>
  <c r="D146" i="5"/>
  <c r="D147" i="5"/>
  <c r="G147" i="5"/>
  <c r="D148" i="5"/>
  <c r="D149" i="5"/>
  <c r="G149" i="5"/>
  <c r="D150" i="5"/>
  <c r="D151" i="5"/>
  <c r="D152" i="5"/>
  <c r="D153" i="5"/>
  <c r="G153" i="5"/>
  <c r="D154" i="5"/>
  <c r="D155" i="5"/>
  <c r="D156" i="5"/>
  <c r="D157" i="5"/>
  <c r="D158" i="5"/>
  <c r="D159" i="5"/>
  <c r="D160" i="5"/>
  <c r="D161" i="5"/>
  <c r="G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G187" i="5"/>
  <c r="D188" i="5"/>
  <c r="D189" i="5"/>
  <c r="G189" i="5"/>
  <c r="D190" i="5"/>
  <c r="D191" i="5"/>
  <c r="G191" i="5"/>
  <c r="D192" i="5"/>
  <c r="D193" i="5"/>
  <c r="G193" i="5"/>
  <c r="D194" i="5"/>
  <c r="D195" i="5"/>
  <c r="G195" i="5"/>
  <c r="D196" i="5"/>
  <c r="D197" i="5"/>
  <c r="G197" i="5"/>
  <c r="D198" i="5"/>
  <c r="D199" i="5"/>
  <c r="D200" i="5"/>
  <c r="D201" i="5"/>
  <c r="G201" i="5"/>
  <c r="D202" i="5"/>
  <c r="D203" i="5"/>
  <c r="D204" i="5"/>
  <c r="D205" i="5"/>
  <c r="D206" i="5"/>
  <c r="D207" i="5"/>
  <c r="D208" i="5"/>
  <c r="D209" i="5"/>
  <c r="G209" i="5"/>
  <c r="D210" i="5"/>
  <c r="D211" i="5"/>
  <c r="D212" i="5"/>
  <c r="D213" i="5"/>
  <c r="D214" i="5"/>
  <c r="D215" i="5"/>
  <c r="D216" i="5"/>
  <c r="D217" i="5"/>
  <c r="D218" i="5"/>
  <c r="D219" i="5"/>
  <c r="D220" i="5"/>
  <c r="D221" i="5"/>
  <c r="D222" i="5"/>
  <c r="D223" i="5"/>
  <c r="D224" i="5"/>
  <c r="D225" i="5"/>
  <c r="D226" i="5"/>
  <c r="D227" i="5"/>
  <c r="D228" i="5"/>
  <c r="D229" i="5"/>
  <c r="D230" i="5"/>
  <c r="D231" i="5"/>
  <c r="D232" i="5"/>
  <c r="D233" i="5"/>
  <c r="D234" i="5"/>
  <c r="D235" i="5"/>
  <c r="G235" i="5"/>
  <c r="D236" i="5"/>
  <c r="D237" i="5"/>
  <c r="G237" i="5"/>
  <c r="D238" i="5"/>
  <c r="D239" i="5"/>
  <c r="G239" i="5"/>
  <c r="D240" i="5"/>
  <c r="D241" i="5"/>
  <c r="G241" i="5"/>
  <c r="D242" i="5"/>
  <c r="D243" i="5"/>
  <c r="G243" i="5"/>
  <c r="D244" i="5"/>
  <c r="J6" i="5"/>
  <c r="J245" i="5" s="1"/>
  <c r="J150" i="5"/>
  <c r="J118" i="5"/>
  <c r="J86" i="5"/>
  <c r="J54" i="5"/>
  <c r="J22" i="5"/>
  <c r="G245" i="5"/>
  <c r="H22" i="2"/>
  <c r="I6" i="5"/>
  <c r="A6" i="5"/>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6" i="2"/>
  <c r="A7" i="2" s="1"/>
  <c r="A8" i="2" s="1"/>
  <c r="A9" i="2" s="1"/>
  <c r="A10" i="2" s="1"/>
  <c r="A11" i="2" s="1"/>
  <c r="A12" i="2" s="1"/>
  <c r="A13" i="2" s="1"/>
  <c r="A14" i="2" s="1"/>
  <c r="A15" i="2" s="1"/>
  <c r="A16" i="2" s="1"/>
  <c r="A17" i="2" s="1"/>
  <c r="G105" i="5" l="1"/>
  <c r="G205" i="5"/>
  <c r="G109" i="5"/>
  <c r="B22" i="2"/>
  <c r="G199" i="5"/>
  <c r="G159" i="5"/>
  <c r="G103" i="5"/>
  <c r="G157" i="5"/>
  <c r="G203" i="5"/>
  <c r="G107" i="5"/>
  <c r="G207" i="5"/>
  <c r="G151" i="5"/>
  <c r="G111" i="5"/>
  <c r="G155" i="5"/>
  <c r="O22" i="2"/>
  <c r="J34" i="5"/>
  <c r="J66" i="5"/>
  <c r="J98" i="5"/>
  <c r="J130" i="5"/>
  <c r="J162" i="5"/>
  <c r="J194" i="5"/>
  <c r="G221" i="5"/>
  <c r="G219" i="5"/>
  <c r="G217" i="5"/>
  <c r="G215" i="5"/>
  <c r="G213" i="5"/>
  <c r="G211" i="5"/>
  <c r="G173" i="5"/>
  <c r="G171" i="5"/>
  <c r="G169" i="5"/>
  <c r="G167" i="5"/>
  <c r="G165" i="5"/>
  <c r="G163" i="5"/>
  <c r="G125" i="5"/>
  <c r="G123" i="5"/>
  <c r="G121" i="5"/>
  <c r="G119" i="5"/>
  <c r="G117" i="5"/>
  <c r="G115" i="5"/>
  <c r="G76" i="5"/>
  <c r="G74" i="5"/>
  <c r="G72" i="5"/>
  <c r="G70" i="5"/>
  <c r="G68" i="5"/>
  <c r="G66" i="5"/>
  <c r="G23" i="5"/>
  <c r="J182" i="5"/>
  <c r="J38" i="5"/>
  <c r="J70" i="5"/>
  <c r="J102" i="5"/>
  <c r="J134" i="5"/>
  <c r="J166" i="5"/>
  <c r="J210" i="5"/>
  <c r="G25" i="5"/>
  <c r="C22" i="2"/>
  <c r="J18" i="5"/>
  <c r="J50" i="5"/>
  <c r="J82" i="5"/>
  <c r="J114" i="5"/>
  <c r="J146" i="5"/>
  <c r="J178" i="5"/>
  <c r="J242" i="5"/>
  <c r="G220" i="5"/>
  <c r="G218" i="5"/>
  <c r="G216" i="5"/>
  <c r="G214" i="5"/>
  <c r="G212" i="5"/>
  <c r="G172" i="5"/>
  <c r="G170" i="5"/>
  <c r="G168" i="5"/>
  <c r="G166" i="5"/>
  <c r="G164" i="5"/>
  <c r="G124" i="5"/>
  <c r="G122" i="5"/>
  <c r="G120" i="5"/>
  <c r="G118" i="5"/>
  <c r="G116" i="5"/>
  <c r="G77" i="5"/>
  <c r="G75" i="5"/>
  <c r="G73" i="5"/>
  <c r="G71" i="5"/>
  <c r="G69" i="5"/>
  <c r="R23" i="2"/>
  <c r="G228" i="5"/>
  <c r="G222" i="5"/>
  <c r="G180" i="5"/>
  <c r="G126" i="5"/>
  <c r="D23" i="2"/>
  <c r="K23" i="2"/>
  <c r="T23" i="2"/>
  <c r="G95" i="5"/>
  <c r="I23" i="2"/>
  <c r="G232" i="5"/>
  <c r="G230" i="5"/>
  <c r="G226" i="5"/>
  <c r="G224" i="5"/>
  <c r="G184" i="5"/>
  <c r="G182" i="5"/>
  <c r="G178" i="5"/>
  <c r="G176" i="5"/>
  <c r="G174" i="5"/>
  <c r="G136" i="5"/>
  <c r="G134" i="5"/>
  <c r="G132" i="5"/>
  <c r="G130" i="5"/>
  <c r="G128" i="5"/>
  <c r="G88" i="5"/>
  <c r="G86" i="5"/>
  <c r="G84" i="5"/>
  <c r="G82" i="5"/>
  <c r="G80" i="5"/>
  <c r="G78" i="5"/>
  <c r="G40" i="5"/>
  <c r="G38" i="5"/>
  <c r="G36" i="5"/>
  <c r="G34" i="5"/>
  <c r="G32" i="5"/>
  <c r="F22" i="2"/>
  <c r="M22" i="2"/>
  <c r="J198" i="5"/>
  <c r="G233" i="5"/>
  <c r="G231" i="5"/>
  <c r="G229" i="5"/>
  <c r="G227" i="5"/>
  <c r="G225" i="5"/>
  <c r="G185" i="5"/>
  <c r="G183" i="5"/>
  <c r="G181" i="5"/>
  <c r="G179" i="5"/>
  <c r="G177" i="5"/>
  <c r="G137" i="5"/>
  <c r="G135" i="5"/>
  <c r="G133" i="5"/>
  <c r="G131" i="5"/>
  <c r="G129" i="5"/>
  <c r="G97" i="5"/>
  <c r="G89" i="5"/>
  <c r="G87" i="5"/>
  <c r="G85" i="5"/>
  <c r="G83" i="5"/>
  <c r="G81" i="5"/>
  <c r="G41" i="5"/>
  <c r="G39" i="5"/>
  <c r="G37" i="5"/>
  <c r="G35" i="5"/>
  <c r="G33" i="5"/>
  <c r="G31" i="5"/>
  <c r="G29" i="5"/>
  <c r="G27" i="5"/>
  <c r="J214" i="5"/>
  <c r="G26" i="5"/>
  <c r="G24" i="5"/>
  <c r="G22" i="5"/>
  <c r="D246" i="5"/>
  <c r="J226" i="5"/>
  <c r="H23" i="2"/>
  <c r="H24" i="2" s="1"/>
  <c r="L22" i="2"/>
  <c r="O23" i="2"/>
  <c r="O24" i="2" s="1"/>
  <c r="S22" i="2"/>
  <c r="K6" i="5"/>
  <c r="L6" i="5" s="1"/>
  <c r="I7" i="5" s="1"/>
  <c r="C23" i="2"/>
  <c r="E22" i="2"/>
  <c r="G22" i="2"/>
  <c r="J23" i="2"/>
  <c r="L23" i="2"/>
  <c r="L24" i="2" s="1"/>
  <c r="N22" i="2"/>
  <c r="P22" i="2"/>
  <c r="Q23" i="2"/>
  <c r="S23" i="2"/>
  <c r="U22" i="2"/>
  <c r="J10" i="5"/>
  <c r="J26" i="5"/>
  <c r="J42" i="5"/>
  <c r="J58" i="5"/>
  <c r="J74" i="5"/>
  <c r="J90" i="5"/>
  <c r="J106" i="5"/>
  <c r="J122" i="5"/>
  <c r="J138" i="5"/>
  <c r="J154" i="5"/>
  <c r="J170" i="5"/>
  <c r="J186" i="5"/>
  <c r="J202" i="5"/>
  <c r="J218" i="5"/>
  <c r="J234" i="5"/>
  <c r="G244" i="5"/>
  <c r="G242" i="5"/>
  <c r="G240" i="5"/>
  <c r="G238" i="5"/>
  <c r="G236" i="5"/>
  <c r="G208" i="5"/>
  <c r="G206" i="5"/>
  <c r="G204" i="5"/>
  <c r="G202" i="5"/>
  <c r="G200" i="5"/>
  <c r="G196" i="5"/>
  <c r="G194" i="5"/>
  <c r="G192" i="5"/>
  <c r="G190" i="5"/>
  <c r="G188" i="5"/>
  <c r="G160" i="5"/>
  <c r="G158" i="5"/>
  <c r="G156" i="5"/>
  <c r="G154" i="5"/>
  <c r="G152" i="5"/>
  <c r="G148" i="5"/>
  <c r="G146" i="5"/>
  <c r="G144" i="5"/>
  <c r="G142" i="5"/>
  <c r="G140" i="5"/>
  <c r="G112" i="5"/>
  <c r="G110" i="5"/>
  <c r="G108" i="5"/>
  <c r="G106" i="5"/>
  <c r="G104" i="5"/>
  <c r="G100" i="5"/>
  <c r="G98" i="5"/>
  <c r="G96" i="5"/>
  <c r="G94" i="5"/>
  <c r="G92" i="5"/>
  <c r="G52" i="5"/>
  <c r="G50" i="5"/>
  <c r="G48" i="5"/>
  <c r="G46" i="5"/>
  <c r="G44" i="5"/>
  <c r="G42" i="5"/>
  <c r="G53" i="5"/>
  <c r="G51" i="5"/>
  <c r="G49" i="5"/>
  <c r="G47" i="5"/>
  <c r="G45" i="5"/>
  <c r="C24" i="2"/>
  <c r="F23" i="2"/>
  <c r="J22" i="2"/>
  <c r="J24" i="2" s="1"/>
  <c r="M23" i="2"/>
  <c r="M24" i="2" s="1"/>
  <c r="Q22" i="2"/>
  <c r="J230" i="5"/>
  <c r="C33" i="2"/>
  <c r="D33" i="2" s="1"/>
  <c r="B23" i="2"/>
  <c r="B24" i="2" s="1"/>
  <c r="D22" i="2"/>
  <c r="D24" i="2" s="1"/>
  <c r="E23" i="2"/>
  <c r="G23" i="2"/>
  <c r="I22" i="2"/>
  <c r="I24" i="2" s="1"/>
  <c r="K22" i="2"/>
  <c r="K24" i="2" s="1"/>
  <c r="N23" i="2"/>
  <c r="P23" i="2"/>
  <c r="P24" i="2" s="1"/>
  <c r="R22" i="2"/>
  <c r="R24" i="2" s="1"/>
  <c r="T22" i="2"/>
  <c r="U23" i="2"/>
  <c r="J14" i="5"/>
  <c r="J30" i="5"/>
  <c r="J46" i="5"/>
  <c r="J62" i="5"/>
  <c r="J78" i="5"/>
  <c r="J94" i="5"/>
  <c r="J110" i="5"/>
  <c r="J126" i="5"/>
  <c r="J142" i="5"/>
  <c r="J158" i="5"/>
  <c r="J174" i="5"/>
  <c r="J190" i="5"/>
  <c r="J206" i="5"/>
  <c r="J222" i="5"/>
  <c r="J238" i="5"/>
  <c r="E32" i="2"/>
  <c r="J7" i="5"/>
  <c r="J11" i="5"/>
  <c r="J15" i="5"/>
  <c r="J19" i="5"/>
  <c r="J23" i="5"/>
  <c r="J27" i="5"/>
  <c r="J31" i="5"/>
  <c r="J35" i="5"/>
  <c r="J39" i="5"/>
  <c r="J43" i="5"/>
  <c r="J47" i="5"/>
  <c r="J51" i="5"/>
  <c r="J55" i="5"/>
  <c r="J59" i="5"/>
  <c r="J63" i="5"/>
  <c r="J67" i="5"/>
  <c r="J71" i="5"/>
  <c r="J75" i="5"/>
  <c r="J79" i="5"/>
  <c r="J83" i="5"/>
  <c r="J87" i="5"/>
  <c r="J91" i="5"/>
  <c r="J95" i="5"/>
  <c r="J99" i="5"/>
  <c r="J103" i="5"/>
  <c r="J107" i="5"/>
  <c r="J111" i="5"/>
  <c r="J115" i="5"/>
  <c r="J119" i="5"/>
  <c r="J123" i="5"/>
  <c r="J127" i="5"/>
  <c r="J131" i="5"/>
  <c r="J135" i="5"/>
  <c r="J139" i="5"/>
  <c r="J143" i="5"/>
  <c r="J147" i="5"/>
  <c r="J151" i="5"/>
  <c r="J155" i="5"/>
  <c r="J159" i="5"/>
  <c r="J163" i="5"/>
  <c r="J167" i="5"/>
  <c r="J171" i="5"/>
  <c r="J175" i="5"/>
  <c r="J179" i="5"/>
  <c r="J183" i="5"/>
  <c r="J187" i="5"/>
  <c r="J191" i="5"/>
  <c r="J195" i="5"/>
  <c r="J199" i="5"/>
  <c r="J203" i="5"/>
  <c r="J207" i="5"/>
  <c r="J211" i="5"/>
  <c r="J215" i="5"/>
  <c r="J219" i="5"/>
  <c r="J223" i="5"/>
  <c r="J227" i="5"/>
  <c r="J231" i="5"/>
  <c r="J235" i="5"/>
  <c r="J239" i="5"/>
  <c r="J243" i="5"/>
  <c r="G64" i="5"/>
  <c r="G62" i="5"/>
  <c r="G60" i="5"/>
  <c r="G58" i="5"/>
  <c r="G56" i="5"/>
  <c r="G54" i="5"/>
  <c r="J8" i="5"/>
  <c r="J12" i="5"/>
  <c r="J16" i="5"/>
  <c r="J20" i="5"/>
  <c r="J24" i="5"/>
  <c r="J28" i="5"/>
  <c r="J32" i="5"/>
  <c r="J36" i="5"/>
  <c r="J40" i="5"/>
  <c r="J44" i="5"/>
  <c r="J48" i="5"/>
  <c r="J52" i="5"/>
  <c r="J56" i="5"/>
  <c r="J60" i="5"/>
  <c r="J64" i="5"/>
  <c r="J68" i="5"/>
  <c r="J72" i="5"/>
  <c r="J76" i="5"/>
  <c r="J80" i="5"/>
  <c r="J84" i="5"/>
  <c r="J88" i="5"/>
  <c r="J92" i="5"/>
  <c r="J96" i="5"/>
  <c r="J100" i="5"/>
  <c r="J104" i="5"/>
  <c r="J108" i="5"/>
  <c r="J112" i="5"/>
  <c r="J116" i="5"/>
  <c r="J120" i="5"/>
  <c r="J124" i="5"/>
  <c r="J128" i="5"/>
  <c r="J132" i="5"/>
  <c r="J136" i="5"/>
  <c r="J140" i="5"/>
  <c r="J144" i="5"/>
  <c r="J148" i="5"/>
  <c r="J152" i="5"/>
  <c r="J156" i="5"/>
  <c r="J160" i="5"/>
  <c r="J164" i="5"/>
  <c r="J168" i="5"/>
  <c r="J172" i="5"/>
  <c r="J176" i="5"/>
  <c r="J180" i="5"/>
  <c r="J184" i="5"/>
  <c r="J188" i="5"/>
  <c r="J192" i="5"/>
  <c r="J196" i="5"/>
  <c r="J200" i="5"/>
  <c r="J204" i="5"/>
  <c r="J208" i="5"/>
  <c r="J212" i="5"/>
  <c r="J216" i="5"/>
  <c r="J220" i="5"/>
  <c r="J224" i="5"/>
  <c r="J228" i="5"/>
  <c r="J232" i="5"/>
  <c r="J236" i="5"/>
  <c r="J240" i="5"/>
  <c r="J244" i="5"/>
  <c r="J9" i="5"/>
  <c r="J13" i="5"/>
  <c r="J17" i="5"/>
  <c r="J21" i="5"/>
  <c r="J25" i="5"/>
  <c r="J29" i="5"/>
  <c r="J33" i="5"/>
  <c r="J37" i="5"/>
  <c r="J41" i="5"/>
  <c r="J45" i="5"/>
  <c r="J49" i="5"/>
  <c r="J53" i="5"/>
  <c r="J57" i="5"/>
  <c r="J61" i="5"/>
  <c r="J65" i="5"/>
  <c r="J69" i="5"/>
  <c r="J73" i="5"/>
  <c r="J77" i="5"/>
  <c r="J81" i="5"/>
  <c r="J85" i="5"/>
  <c r="J89" i="5"/>
  <c r="J93" i="5"/>
  <c r="J97" i="5"/>
  <c r="J101" i="5"/>
  <c r="J105" i="5"/>
  <c r="J109" i="5"/>
  <c r="J113" i="5"/>
  <c r="J117" i="5"/>
  <c r="J121" i="5"/>
  <c r="J125" i="5"/>
  <c r="J129" i="5"/>
  <c r="J133" i="5"/>
  <c r="J137" i="5"/>
  <c r="J141" i="5"/>
  <c r="J145" i="5"/>
  <c r="J149" i="5"/>
  <c r="J153" i="5"/>
  <c r="J157" i="5"/>
  <c r="J161" i="5"/>
  <c r="J165" i="5"/>
  <c r="J169" i="5"/>
  <c r="J173" i="5"/>
  <c r="J177" i="5"/>
  <c r="J181" i="5"/>
  <c r="J185" i="5"/>
  <c r="J189" i="5"/>
  <c r="J193" i="5"/>
  <c r="J197" i="5"/>
  <c r="J201" i="5"/>
  <c r="J205" i="5"/>
  <c r="J209" i="5"/>
  <c r="J213" i="5"/>
  <c r="J217" i="5"/>
  <c r="J221" i="5"/>
  <c r="J225" i="5"/>
  <c r="J229" i="5"/>
  <c r="J233" i="5"/>
  <c r="J237" i="5"/>
  <c r="J241" i="5"/>
  <c r="G65" i="5"/>
  <c r="G63" i="5"/>
  <c r="G61" i="5"/>
  <c r="G59" i="5"/>
  <c r="G57" i="5"/>
  <c r="G6" i="5"/>
  <c r="E6" i="5" s="1"/>
  <c r="G7" i="5"/>
  <c r="G8" i="5"/>
  <c r="G9" i="5"/>
  <c r="G10" i="5"/>
  <c r="G11" i="5"/>
  <c r="G12" i="5"/>
  <c r="G13" i="5"/>
  <c r="G14" i="5"/>
  <c r="G15" i="5"/>
  <c r="G16" i="5"/>
  <c r="G17" i="5"/>
  <c r="G18" i="5"/>
  <c r="G19" i="5"/>
  <c r="G20" i="5"/>
  <c r="G21" i="5"/>
  <c r="Q24" i="2" l="1"/>
  <c r="T24" i="2"/>
  <c r="F24" i="2"/>
  <c r="G24" i="2"/>
  <c r="S24" i="2"/>
  <c r="U24" i="2"/>
  <c r="N24" i="2"/>
  <c r="E24" i="2"/>
  <c r="F32" i="2"/>
  <c r="E33" i="2"/>
  <c r="F6" i="5"/>
  <c r="C7" i="5" s="1"/>
  <c r="F33" i="2" l="1"/>
  <c r="G32" i="2"/>
  <c r="E7" i="5"/>
  <c r="F7" i="5" s="1"/>
  <c r="C8" i="5" s="1"/>
  <c r="K7" i="5"/>
  <c r="L7" i="5" s="1"/>
  <c r="I8" i="5" s="1"/>
  <c r="G33" i="2" l="1"/>
  <c r="H32" i="2"/>
  <c r="E8" i="5"/>
  <c r="F8" i="5" s="1"/>
  <c r="C9" i="5" s="1"/>
  <c r="K8" i="5"/>
  <c r="L8" i="5" s="1"/>
  <c r="I9" i="5" s="1"/>
  <c r="H33" i="2" l="1"/>
  <c r="I32" i="2"/>
  <c r="E9" i="5"/>
  <c r="F9" i="5" s="1"/>
  <c r="C10" i="5" s="1"/>
  <c r="K9" i="5"/>
  <c r="L9" i="5" s="1"/>
  <c r="I10" i="5" s="1"/>
  <c r="J32" i="2" l="1"/>
  <c r="I33" i="2"/>
  <c r="E10" i="5"/>
  <c r="F10" i="5"/>
  <c r="C11" i="5" s="1"/>
  <c r="K10" i="5"/>
  <c r="L10" i="5" s="1"/>
  <c r="I11" i="5" s="1"/>
  <c r="J33" i="2" l="1"/>
  <c r="K32" i="2"/>
  <c r="E11" i="5"/>
  <c r="F11" i="5" s="1"/>
  <c r="C12" i="5" s="1"/>
  <c r="K11" i="5"/>
  <c r="L11" i="5" s="1"/>
  <c r="I12" i="5" s="1"/>
  <c r="K33" i="2" l="1"/>
  <c r="L32" i="2"/>
  <c r="E12" i="5"/>
  <c r="F12" i="5" s="1"/>
  <c r="C13" i="5" s="1"/>
  <c r="K12" i="5"/>
  <c r="L12" i="5" s="1"/>
  <c r="I13" i="5" s="1"/>
  <c r="L33" i="2" l="1"/>
  <c r="M32" i="2"/>
  <c r="E13" i="5"/>
  <c r="F13" i="5" s="1"/>
  <c r="C14" i="5" s="1"/>
  <c r="K13" i="5"/>
  <c r="L13" i="5" s="1"/>
  <c r="I14" i="5" s="1"/>
  <c r="N32" i="2" l="1"/>
  <c r="M33" i="2"/>
  <c r="E14" i="5"/>
  <c r="F14" i="5"/>
  <c r="C15" i="5" s="1"/>
  <c r="K14" i="5"/>
  <c r="L14" i="5" s="1"/>
  <c r="I15" i="5" s="1"/>
  <c r="N33" i="2" l="1"/>
  <c r="O32" i="2"/>
  <c r="E15" i="5"/>
  <c r="F15" i="5"/>
  <c r="C16" i="5" s="1"/>
  <c r="K15" i="5"/>
  <c r="L15" i="5" s="1"/>
  <c r="I16" i="5" s="1"/>
  <c r="O33" i="2" l="1"/>
  <c r="P32" i="2"/>
  <c r="E16" i="5"/>
  <c r="F16" i="5"/>
  <c r="C17" i="5" s="1"/>
  <c r="K16" i="5"/>
  <c r="L16" i="5" s="1"/>
  <c r="I17" i="5" s="1"/>
  <c r="P33" i="2" l="1"/>
  <c r="Q32" i="2"/>
  <c r="E17" i="5"/>
  <c r="F17" i="5" s="1"/>
  <c r="C18" i="5" s="1"/>
  <c r="K17" i="5"/>
  <c r="L17" i="5" s="1"/>
  <c r="I18" i="5" s="1"/>
  <c r="R32" i="2" l="1"/>
  <c r="Q33" i="2"/>
  <c r="E18" i="5"/>
  <c r="F18" i="5"/>
  <c r="C19" i="5" s="1"/>
  <c r="K18" i="5"/>
  <c r="L18" i="5" s="1"/>
  <c r="I19" i="5" s="1"/>
  <c r="R33" i="2" l="1"/>
  <c r="S32" i="2"/>
  <c r="E19" i="5"/>
  <c r="F19" i="5"/>
  <c r="C20" i="5" s="1"/>
  <c r="K19" i="5"/>
  <c r="L19" i="5" s="1"/>
  <c r="I20" i="5" s="1"/>
  <c r="S33" i="2" l="1"/>
  <c r="T32" i="2"/>
  <c r="E20" i="5"/>
  <c r="F20" i="5"/>
  <c r="C21" i="5" s="1"/>
  <c r="K20" i="5"/>
  <c r="L20" i="5" s="1"/>
  <c r="I21" i="5" s="1"/>
  <c r="T33" i="2" l="1"/>
  <c r="U32" i="2"/>
  <c r="U33" i="2" s="1"/>
  <c r="E21" i="5"/>
  <c r="F21" i="5"/>
  <c r="C22" i="5" s="1"/>
  <c r="K21" i="5"/>
  <c r="L21" i="5" s="1"/>
  <c r="I22" i="5" s="1"/>
  <c r="E22" i="5" l="1"/>
  <c r="F22" i="5"/>
  <c r="C23" i="5" s="1"/>
  <c r="K22" i="5"/>
  <c r="L22" i="5" s="1"/>
  <c r="I23" i="5" s="1"/>
  <c r="E23" i="5" l="1"/>
  <c r="F23" i="5" s="1"/>
  <c r="C24" i="5" s="1"/>
  <c r="K23" i="5"/>
  <c r="L23" i="5" s="1"/>
  <c r="I24" i="5" s="1"/>
  <c r="E24" i="5" l="1"/>
  <c r="F24" i="5" s="1"/>
  <c r="C25" i="5" s="1"/>
  <c r="K24" i="5"/>
  <c r="L24" i="5" s="1"/>
  <c r="I25" i="5" s="1"/>
  <c r="E25" i="5" l="1"/>
  <c r="F25" i="5" s="1"/>
  <c r="C26" i="5" s="1"/>
  <c r="K25" i="5"/>
  <c r="L25" i="5" s="1"/>
  <c r="I26" i="5" s="1"/>
  <c r="E26" i="5" l="1"/>
  <c r="F26" i="5" s="1"/>
  <c r="C27" i="5" s="1"/>
  <c r="K26" i="5"/>
  <c r="L26" i="5" s="1"/>
  <c r="I27" i="5" s="1"/>
  <c r="E27" i="5" l="1"/>
  <c r="F27" i="5" s="1"/>
  <c r="C28" i="5" s="1"/>
  <c r="K27" i="5"/>
  <c r="L27" i="5" s="1"/>
  <c r="I28" i="5" s="1"/>
  <c r="E28" i="5" l="1"/>
  <c r="F28" i="5"/>
  <c r="C29" i="5" s="1"/>
  <c r="K28" i="5"/>
  <c r="L28" i="5" s="1"/>
  <c r="I29" i="5" s="1"/>
  <c r="E29" i="5" l="1"/>
  <c r="F29" i="5"/>
  <c r="C30" i="5" s="1"/>
  <c r="K29" i="5"/>
  <c r="L29" i="5" s="1"/>
  <c r="I30" i="5" s="1"/>
  <c r="E30" i="5" l="1"/>
  <c r="F30" i="5"/>
  <c r="C31" i="5" s="1"/>
  <c r="K30" i="5"/>
  <c r="L30" i="5" s="1"/>
  <c r="I31" i="5" s="1"/>
  <c r="E31" i="5" l="1"/>
  <c r="F31" i="5"/>
  <c r="C32" i="5" s="1"/>
  <c r="K31" i="5"/>
  <c r="L31" i="5" s="1"/>
  <c r="I32" i="5" s="1"/>
  <c r="E32" i="5" l="1"/>
  <c r="F32" i="5"/>
  <c r="C33" i="5" s="1"/>
  <c r="K32" i="5"/>
  <c r="L32" i="5" s="1"/>
  <c r="I33" i="5" s="1"/>
  <c r="E33" i="5" l="1"/>
  <c r="F33" i="5" s="1"/>
  <c r="C34" i="5" s="1"/>
  <c r="K33" i="5"/>
  <c r="L33" i="5" s="1"/>
  <c r="I34" i="5" s="1"/>
  <c r="E34" i="5" l="1"/>
  <c r="F34" i="5" s="1"/>
  <c r="C35" i="5" s="1"/>
  <c r="K34" i="5"/>
  <c r="L34" i="5" s="1"/>
  <c r="I35" i="5" s="1"/>
  <c r="E35" i="5" l="1"/>
  <c r="F35" i="5" s="1"/>
  <c r="C36" i="5" s="1"/>
  <c r="K35" i="5"/>
  <c r="L35" i="5" s="1"/>
  <c r="I36" i="5" s="1"/>
  <c r="E36" i="5" l="1"/>
  <c r="F36" i="5" s="1"/>
  <c r="C37" i="5" s="1"/>
  <c r="K36" i="5"/>
  <c r="L36" i="5" s="1"/>
  <c r="I37" i="5" s="1"/>
  <c r="E37" i="5" l="1"/>
  <c r="F37" i="5" s="1"/>
  <c r="C38" i="5" s="1"/>
  <c r="K37" i="5"/>
  <c r="L37" i="5" s="1"/>
  <c r="I38" i="5" s="1"/>
  <c r="E38" i="5" l="1"/>
  <c r="F38" i="5" s="1"/>
  <c r="C39" i="5" s="1"/>
  <c r="K38" i="5"/>
  <c r="L38" i="5" s="1"/>
  <c r="I39" i="5" s="1"/>
  <c r="E39" i="5" l="1"/>
  <c r="F39" i="5"/>
  <c r="C40" i="5" s="1"/>
  <c r="K39" i="5"/>
  <c r="L39" i="5" s="1"/>
  <c r="I40" i="5" s="1"/>
  <c r="E40" i="5" l="1"/>
  <c r="F40" i="5"/>
  <c r="C41" i="5" s="1"/>
  <c r="K40" i="5"/>
  <c r="L40" i="5" s="1"/>
  <c r="I41" i="5" s="1"/>
  <c r="E41" i="5" l="1"/>
  <c r="F41" i="5"/>
  <c r="C42" i="5" s="1"/>
  <c r="K41" i="5"/>
  <c r="L41" i="5" s="1"/>
  <c r="I42" i="5" s="1"/>
  <c r="E42" i="5" l="1"/>
  <c r="F42" i="5"/>
  <c r="C43" i="5" s="1"/>
  <c r="K42" i="5"/>
  <c r="L42" i="5" s="1"/>
  <c r="I43" i="5" s="1"/>
  <c r="E43" i="5" l="1"/>
  <c r="F43" i="5"/>
  <c r="C44" i="5" s="1"/>
  <c r="K43" i="5"/>
  <c r="L43" i="5" s="1"/>
  <c r="I44" i="5" s="1"/>
  <c r="E44" i="5" l="1"/>
  <c r="F44" i="5" s="1"/>
  <c r="C45" i="5" s="1"/>
  <c r="K44" i="5"/>
  <c r="L44" i="5" s="1"/>
  <c r="I45" i="5" s="1"/>
  <c r="E45" i="5" l="1"/>
  <c r="F45" i="5" s="1"/>
  <c r="C46" i="5" s="1"/>
  <c r="K45" i="5"/>
  <c r="L45" i="5" s="1"/>
  <c r="I46" i="5" s="1"/>
  <c r="E46" i="5" l="1"/>
  <c r="F46" i="5"/>
  <c r="C47" i="5" s="1"/>
  <c r="K46" i="5"/>
  <c r="L46" i="5" s="1"/>
  <c r="I47" i="5" s="1"/>
  <c r="E47" i="5" l="1"/>
  <c r="F47" i="5" s="1"/>
  <c r="C48" i="5" s="1"/>
  <c r="K47" i="5"/>
  <c r="L47" i="5" s="1"/>
  <c r="I48" i="5" s="1"/>
  <c r="E48" i="5" l="1"/>
  <c r="F48" i="5" s="1"/>
  <c r="C49" i="5" s="1"/>
  <c r="K48" i="5"/>
  <c r="L48" i="5" s="1"/>
  <c r="I49" i="5" s="1"/>
  <c r="E49" i="5" l="1"/>
  <c r="F49" i="5"/>
  <c r="C50" i="5" s="1"/>
  <c r="K49" i="5"/>
  <c r="L49" i="5" s="1"/>
  <c r="I50" i="5" s="1"/>
  <c r="E50" i="5" l="1"/>
  <c r="F50" i="5" s="1"/>
  <c r="C51" i="5" s="1"/>
  <c r="K50" i="5"/>
  <c r="L50" i="5" s="1"/>
  <c r="I51" i="5" s="1"/>
  <c r="E51" i="5" l="1"/>
  <c r="F51" i="5"/>
  <c r="C52" i="5" s="1"/>
  <c r="K51" i="5"/>
  <c r="L51" i="5" s="1"/>
  <c r="I52" i="5" s="1"/>
  <c r="E52" i="5" l="1"/>
  <c r="F52" i="5"/>
  <c r="C53" i="5" s="1"/>
  <c r="K52" i="5"/>
  <c r="L52" i="5" s="1"/>
  <c r="I53" i="5" s="1"/>
  <c r="E53" i="5" l="1"/>
  <c r="F53" i="5" s="1"/>
  <c r="C54" i="5" s="1"/>
  <c r="K53" i="5"/>
  <c r="L53" i="5" s="1"/>
  <c r="I54" i="5" s="1"/>
  <c r="E54" i="5" l="1"/>
  <c r="F54" i="5"/>
  <c r="C55" i="5" s="1"/>
  <c r="K54" i="5"/>
  <c r="L54" i="5" s="1"/>
  <c r="I55" i="5" s="1"/>
  <c r="E55" i="5" l="1"/>
  <c r="F55" i="5"/>
  <c r="C56" i="5" s="1"/>
  <c r="K55" i="5"/>
  <c r="L55" i="5" s="1"/>
  <c r="I56" i="5" s="1"/>
  <c r="E56" i="5" l="1"/>
  <c r="F56" i="5" s="1"/>
  <c r="C57" i="5" s="1"/>
  <c r="K56" i="5"/>
  <c r="L56" i="5" s="1"/>
  <c r="I57" i="5" s="1"/>
  <c r="E57" i="5" l="1"/>
  <c r="F57" i="5" s="1"/>
  <c r="C58" i="5" s="1"/>
  <c r="K57" i="5"/>
  <c r="L57" i="5" s="1"/>
  <c r="I58" i="5" s="1"/>
  <c r="E58" i="5" l="1"/>
  <c r="F58" i="5" s="1"/>
  <c r="C59" i="5" s="1"/>
  <c r="K58" i="5"/>
  <c r="L58" i="5" s="1"/>
  <c r="I59" i="5" s="1"/>
  <c r="E59" i="5" l="1"/>
  <c r="F59" i="5" s="1"/>
  <c r="C60" i="5" s="1"/>
  <c r="K59" i="5"/>
  <c r="L59" i="5" s="1"/>
  <c r="I60" i="5" s="1"/>
  <c r="E60" i="5" l="1"/>
  <c r="F60" i="5" s="1"/>
  <c r="C61" i="5" s="1"/>
  <c r="K60" i="5"/>
  <c r="L60" i="5" s="1"/>
  <c r="I61" i="5" s="1"/>
  <c r="E61" i="5" l="1"/>
  <c r="F61" i="5" s="1"/>
  <c r="C62" i="5" s="1"/>
  <c r="K61" i="5"/>
  <c r="L61" i="5" s="1"/>
  <c r="I62" i="5" s="1"/>
  <c r="E62" i="5" l="1"/>
  <c r="F62" i="5" s="1"/>
  <c r="C63" i="5" s="1"/>
  <c r="K62" i="5"/>
  <c r="L62" i="5" s="1"/>
  <c r="I63" i="5" s="1"/>
  <c r="E63" i="5" l="1"/>
  <c r="F63" i="5" s="1"/>
  <c r="C64" i="5" s="1"/>
  <c r="K63" i="5"/>
  <c r="L63" i="5" s="1"/>
  <c r="I64" i="5" s="1"/>
  <c r="E64" i="5" l="1"/>
  <c r="F64" i="5"/>
  <c r="C65" i="5" s="1"/>
  <c r="K64" i="5"/>
  <c r="L64" i="5" s="1"/>
  <c r="I65" i="5" s="1"/>
  <c r="E65" i="5" l="1"/>
  <c r="F65" i="5"/>
  <c r="C66" i="5" s="1"/>
  <c r="K65" i="5"/>
  <c r="L65" i="5" s="1"/>
  <c r="I66" i="5" s="1"/>
  <c r="E66" i="5" l="1"/>
  <c r="F66" i="5"/>
  <c r="C67" i="5" s="1"/>
  <c r="K66" i="5"/>
  <c r="L66" i="5" s="1"/>
  <c r="I67" i="5" s="1"/>
  <c r="E67" i="5" l="1"/>
  <c r="F67" i="5" s="1"/>
  <c r="C68" i="5" s="1"/>
  <c r="K67" i="5"/>
  <c r="L67" i="5" s="1"/>
  <c r="I68" i="5" s="1"/>
  <c r="E68" i="5" l="1"/>
  <c r="F68" i="5"/>
  <c r="C69" i="5" s="1"/>
  <c r="K68" i="5"/>
  <c r="L68" i="5" s="1"/>
  <c r="I69" i="5" s="1"/>
  <c r="E69" i="5" l="1"/>
  <c r="F69" i="5" s="1"/>
  <c r="C70" i="5" s="1"/>
  <c r="K69" i="5"/>
  <c r="L69" i="5" s="1"/>
  <c r="I70" i="5" s="1"/>
  <c r="E70" i="5" l="1"/>
  <c r="F70" i="5"/>
  <c r="C71" i="5" s="1"/>
  <c r="K70" i="5"/>
  <c r="L70" i="5" s="1"/>
  <c r="I71" i="5" s="1"/>
  <c r="E71" i="5" l="1"/>
  <c r="F71" i="5" s="1"/>
  <c r="C72" i="5" s="1"/>
  <c r="K71" i="5"/>
  <c r="L71" i="5" s="1"/>
  <c r="I72" i="5" s="1"/>
  <c r="E72" i="5" l="1"/>
  <c r="F72" i="5" s="1"/>
  <c r="C73" i="5" s="1"/>
  <c r="K72" i="5"/>
  <c r="L72" i="5" s="1"/>
  <c r="I73" i="5" s="1"/>
  <c r="E73" i="5" l="1"/>
  <c r="F73" i="5" s="1"/>
  <c r="C74" i="5" s="1"/>
  <c r="K73" i="5"/>
  <c r="L73" i="5" s="1"/>
  <c r="I74" i="5" s="1"/>
  <c r="E74" i="5" l="1"/>
  <c r="F74" i="5"/>
  <c r="C75" i="5" s="1"/>
  <c r="K74" i="5"/>
  <c r="L74" i="5" s="1"/>
  <c r="I75" i="5" s="1"/>
  <c r="E75" i="5" l="1"/>
  <c r="F75" i="5"/>
  <c r="C76" i="5" s="1"/>
  <c r="K75" i="5"/>
  <c r="L75" i="5" s="1"/>
  <c r="I76" i="5" s="1"/>
  <c r="E76" i="5" l="1"/>
  <c r="F76" i="5"/>
  <c r="C77" i="5" s="1"/>
  <c r="K76" i="5"/>
  <c r="L76" i="5" s="1"/>
  <c r="I77" i="5" s="1"/>
  <c r="E77" i="5" l="1"/>
  <c r="F77" i="5" s="1"/>
  <c r="C78" i="5" s="1"/>
  <c r="K77" i="5"/>
  <c r="L77" i="5" s="1"/>
  <c r="I78" i="5" s="1"/>
  <c r="E78" i="5" l="1"/>
  <c r="F78" i="5"/>
  <c r="C79" i="5" s="1"/>
  <c r="K78" i="5"/>
  <c r="L78" i="5" s="1"/>
  <c r="I79" i="5" s="1"/>
  <c r="E79" i="5" l="1"/>
  <c r="F79" i="5"/>
  <c r="C80" i="5" s="1"/>
  <c r="K79" i="5"/>
  <c r="L79" i="5" s="1"/>
  <c r="I80" i="5" s="1"/>
  <c r="E80" i="5" l="1"/>
  <c r="F80" i="5"/>
  <c r="C81" i="5" s="1"/>
  <c r="K80" i="5"/>
  <c r="L80" i="5" s="1"/>
  <c r="I81" i="5" s="1"/>
  <c r="E81" i="5" l="1"/>
  <c r="F81" i="5"/>
  <c r="C82" i="5" s="1"/>
  <c r="K81" i="5"/>
  <c r="L81" i="5" s="1"/>
  <c r="I82" i="5" s="1"/>
  <c r="E82" i="5" l="1"/>
  <c r="F82" i="5" s="1"/>
  <c r="C83" i="5" s="1"/>
  <c r="K82" i="5"/>
  <c r="L82" i="5" s="1"/>
  <c r="I83" i="5" s="1"/>
  <c r="E83" i="5" l="1"/>
  <c r="F83" i="5"/>
  <c r="C84" i="5" s="1"/>
  <c r="K83" i="5"/>
  <c r="L83" i="5" s="1"/>
  <c r="I84" i="5" s="1"/>
  <c r="E84" i="5" l="1"/>
  <c r="F84" i="5" s="1"/>
  <c r="C85" i="5" s="1"/>
  <c r="K84" i="5"/>
  <c r="L84" i="5" s="1"/>
  <c r="I85" i="5" s="1"/>
  <c r="E85" i="5" l="1"/>
  <c r="F85" i="5" s="1"/>
  <c r="C86" i="5" s="1"/>
  <c r="K85" i="5"/>
  <c r="L85" i="5" s="1"/>
  <c r="I86" i="5" s="1"/>
  <c r="E86" i="5" l="1"/>
  <c r="F86" i="5"/>
  <c r="C87" i="5" s="1"/>
  <c r="K86" i="5"/>
  <c r="L86" i="5" s="1"/>
  <c r="I87" i="5" s="1"/>
  <c r="E87" i="5" l="1"/>
  <c r="F87" i="5" s="1"/>
  <c r="C88" i="5" s="1"/>
  <c r="K87" i="5"/>
  <c r="L87" i="5" s="1"/>
  <c r="I88" i="5" s="1"/>
  <c r="E88" i="5" l="1"/>
  <c r="F88" i="5" s="1"/>
  <c r="C89" i="5" s="1"/>
  <c r="K88" i="5"/>
  <c r="L88" i="5" s="1"/>
  <c r="I89" i="5" s="1"/>
  <c r="E89" i="5" l="1"/>
  <c r="F89" i="5" s="1"/>
  <c r="C90" i="5" s="1"/>
  <c r="K89" i="5"/>
  <c r="L89" i="5" s="1"/>
  <c r="I90" i="5" s="1"/>
  <c r="E90" i="5" l="1"/>
  <c r="F90" i="5" s="1"/>
  <c r="C91" i="5" s="1"/>
  <c r="K90" i="5"/>
  <c r="L90" i="5" s="1"/>
  <c r="I91" i="5" s="1"/>
  <c r="E91" i="5" l="1"/>
  <c r="F91" i="5" s="1"/>
  <c r="C92" i="5" s="1"/>
  <c r="K91" i="5"/>
  <c r="L91" i="5" s="1"/>
  <c r="I92" i="5" s="1"/>
  <c r="E92" i="5" l="1"/>
  <c r="F92" i="5" s="1"/>
  <c r="C93" i="5" s="1"/>
  <c r="K92" i="5"/>
  <c r="L92" i="5" s="1"/>
  <c r="I93" i="5" s="1"/>
  <c r="E93" i="5" l="1"/>
  <c r="F93" i="5" s="1"/>
  <c r="C94" i="5" s="1"/>
  <c r="K93" i="5"/>
  <c r="L93" i="5" s="1"/>
  <c r="I94" i="5" s="1"/>
  <c r="E94" i="5" l="1"/>
  <c r="F94" i="5"/>
  <c r="C95" i="5" s="1"/>
  <c r="K94" i="5"/>
  <c r="L94" i="5" s="1"/>
  <c r="I95" i="5" s="1"/>
  <c r="E95" i="5" l="1"/>
  <c r="F95" i="5"/>
  <c r="C96" i="5" s="1"/>
  <c r="K95" i="5"/>
  <c r="L95" i="5" s="1"/>
  <c r="I96" i="5" s="1"/>
  <c r="E96" i="5" l="1"/>
  <c r="F96" i="5" s="1"/>
  <c r="C97" i="5" s="1"/>
  <c r="K96" i="5"/>
  <c r="L96" i="5" s="1"/>
  <c r="I97" i="5" s="1"/>
  <c r="E97" i="5" l="1"/>
  <c r="F97" i="5" s="1"/>
  <c r="C98" i="5" s="1"/>
  <c r="K97" i="5"/>
  <c r="L97" i="5" s="1"/>
  <c r="I98" i="5" s="1"/>
  <c r="E98" i="5" l="1"/>
  <c r="F98" i="5" s="1"/>
  <c r="C99" i="5" s="1"/>
  <c r="K98" i="5"/>
  <c r="L98" i="5" s="1"/>
  <c r="I99" i="5" s="1"/>
  <c r="E99" i="5" l="1"/>
  <c r="F99" i="5" s="1"/>
  <c r="C100" i="5" s="1"/>
  <c r="K99" i="5"/>
  <c r="L99" i="5" s="1"/>
  <c r="I100" i="5" s="1"/>
  <c r="E100" i="5" l="1"/>
  <c r="F100" i="5" s="1"/>
  <c r="C101" i="5" s="1"/>
  <c r="K100" i="5"/>
  <c r="L100" i="5" s="1"/>
  <c r="I101" i="5" s="1"/>
  <c r="E101" i="5" l="1"/>
  <c r="F101" i="5" s="1"/>
  <c r="C102" i="5" s="1"/>
  <c r="K101" i="5"/>
  <c r="L101" i="5" s="1"/>
  <c r="I102" i="5" s="1"/>
  <c r="E102" i="5" l="1"/>
  <c r="F102" i="5" s="1"/>
  <c r="C103" i="5" s="1"/>
  <c r="K102" i="5"/>
  <c r="L102" i="5" s="1"/>
  <c r="I103" i="5" s="1"/>
  <c r="E103" i="5" l="1"/>
  <c r="F103" i="5" s="1"/>
  <c r="C104" i="5" s="1"/>
  <c r="K103" i="5"/>
  <c r="L103" i="5" s="1"/>
  <c r="I104" i="5" s="1"/>
  <c r="E104" i="5" l="1"/>
  <c r="F104" i="5" s="1"/>
  <c r="C105" i="5" s="1"/>
  <c r="K104" i="5"/>
  <c r="L104" i="5" s="1"/>
  <c r="I105" i="5" s="1"/>
  <c r="E105" i="5" l="1"/>
  <c r="F105" i="5"/>
  <c r="C106" i="5" s="1"/>
  <c r="K105" i="5"/>
  <c r="L105" i="5" s="1"/>
  <c r="I106" i="5" s="1"/>
  <c r="E106" i="5" l="1"/>
  <c r="F106" i="5" s="1"/>
  <c r="C107" i="5" s="1"/>
  <c r="K106" i="5"/>
  <c r="L106" i="5" s="1"/>
  <c r="I107" i="5" s="1"/>
  <c r="E107" i="5" l="1"/>
  <c r="F107" i="5" s="1"/>
  <c r="C108" i="5" s="1"/>
  <c r="K107" i="5"/>
  <c r="L107" i="5" s="1"/>
  <c r="I108" i="5" s="1"/>
  <c r="E108" i="5" l="1"/>
  <c r="F108" i="5" s="1"/>
  <c r="C109" i="5" s="1"/>
  <c r="K108" i="5"/>
  <c r="L108" i="5" s="1"/>
  <c r="I109" i="5" s="1"/>
  <c r="E109" i="5" l="1"/>
  <c r="F109" i="5"/>
  <c r="C110" i="5" s="1"/>
  <c r="K109" i="5"/>
  <c r="L109" i="5" s="1"/>
  <c r="I110" i="5" s="1"/>
  <c r="E110" i="5" l="1"/>
  <c r="F110" i="5" s="1"/>
  <c r="C111" i="5" s="1"/>
  <c r="K110" i="5"/>
  <c r="L110" i="5" s="1"/>
  <c r="I111" i="5" s="1"/>
  <c r="E111" i="5" l="1"/>
  <c r="F111" i="5" s="1"/>
  <c r="C112" i="5" s="1"/>
  <c r="K111" i="5"/>
  <c r="L111" i="5" s="1"/>
  <c r="I112" i="5" s="1"/>
  <c r="E112" i="5" l="1"/>
  <c r="F112" i="5" s="1"/>
  <c r="C113" i="5" s="1"/>
  <c r="K112" i="5"/>
  <c r="L112" i="5" s="1"/>
  <c r="I113" i="5" s="1"/>
  <c r="E113" i="5" l="1"/>
  <c r="F113" i="5" s="1"/>
  <c r="C114" i="5" s="1"/>
  <c r="K113" i="5"/>
  <c r="L113" i="5" s="1"/>
  <c r="I114" i="5" s="1"/>
  <c r="E114" i="5" l="1"/>
  <c r="F114" i="5" s="1"/>
  <c r="C115" i="5" s="1"/>
  <c r="K114" i="5"/>
  <c r="L114" i="5" s="1"/>
  <c r="I115" i="5" s="1"/>
  <c r="E115" i="5" l="1"/>
  <c r="F115" i="5" s="1"/>
  <c r="C116" i="5" s="1"/>
  <c r="K115" i="5"/>
  <c r="L115" i="5" s="1"/>
  <c r="I116" i="5" s="1"/>
  <c r="E116" i="5" l="1"/>
  <c r="F116" i="5" s="1"/>
  <c r="C117" i="5" s="1"/>
  <c r="K116" i="5"/>
  <c r="L116" i="5" s="1"/>
  <c r="I117" i="5" s="1"/>
  <c r="E117" i="5" l="1"/>
  <c r="F117" i="5" s="1"/>
  <c r="C118" i="5" s="1"/>
  <c r="K117" i="5"/>
  <c r="L117" i="5" s="1"/>
  <c r="I118" i="5" s="1"/>
  <c r="E118" i="5" l="1"/>
  <c r="F118" i="5" s="1"/>
  <c r="C119" i="5" s="1"/>
  <c r="K118" i="5"/>
  <c r="L118" i="5" s="1"/>
  <c r="I119" i="5" s="1"/>
  <c r="E119" i="5" l="1"/>
  <c r="F119" i="5" s="1"/>
  <c r="C120" i="5" s="1"/>
  <c r="K119" i="5"/>
  <c r="L119" i="5" s="1"/>
  <c r="I120" i="5" s="1"/>
  <c r="E120" i="5" l="1"/>
  <c r="F120" i="5" s="1"/>
  <c r="C121" i="5" s="1"/>
  <c r="K120" i="5"/>
  <c r="L120" i="5" s="1"/>
  <c r="I121" i="5" s="1"/>
  <c r="E121" i="5" l="1"/>
  <c r="F121" i="5" s="1"/>
  <c r="C122" i="5" s="1"/>
  <c r="K121" i="5"/>
  <c r="L121" i="5" s="1"/>
  <c r="I122" i="5" s="1"/>
  <c r="E122" i="5" l="1"/>
  <c r="F122" i="5" s="1"/>
  <c r="C123" i="5" s="1"/>
  <c r="K122" i="5"/>
  <c r="L122" i="5" s="1"/>
  <c r="I123" i="5" s="1"/>
  <c r="E123" i="5" l="1"/>
  <c r="F123" i="5" s="1"/>
  <c r="C124" i="5" s="1"/>
  <c r="K123" i="5"/>
  <c r="L123" i="5" s="1"/>
  <c r="I124" i="5" s="1"/>
  <c r="E124" i="5" l="1"/>
  <c r="F124" i="5" s="1"/>
  <c r="C125" i="5" s="1"/>
  <c r="K124" i="5"/>
  <c r="L124" i="5" s="1"/>
  <c r="I125" i="5" s="1"/>
  <c r="E125" i="5" l="1"/>
  <c r="F125" i="5" s="1"/>
  <c r="C126" i="5" s="1"/>
  <c r="K125" i="5"/>
  <c r="L125" i="5" s="1"/>
  <c r="I126" i="5" s="1"/>
  <c r="E126" i="5" l="1"/>
  <c r="F126" i="5" s="1"/>
  <c r="C127" i="5" s="1"/>
  <c r="K126" i="5"/>
  <c r="L126" i="5" s="1"/>
  <c r="I127" i="5" s="1"/>
  <c r="E127" i="5" l="1"/>
  <c r="F127" i="5" s="1"/>
  <c r="C128" i="5" s="1"/>
  <c r="K127" i="5"/>
  <c r="L127" i="5" s="1"/>
  <c r="I128" i="5" s="1"/>
  <c r="E128" i="5" l="1"/>
  <c r="F128" i="5" s="1"/>
  <c r="C129" i="5" s="1"/>
  <c r="K128" i="5"/>
  <c r="L128" i="5" s="1"/>
  <c r="I129" i="5" s="1"/>
  <c r="E129" i="5" l="1"/>
  <c r="F129" i="5" s="1"/>
  <c r="C130" i="5" s="1"/>
  <c r="K129" i="5"/>
  <c r="L129" i="5" s="1"/>
  <c r="I130" i="5" s="1"/>
  <c r="E130" i="5" l="1"/>
  <c r="F130" i="5" s="1"/>
  <c r="C131" i="5" s="1"/>
  <c r="K130" i="5"/>
  <c r="L130" i="5" s="1"/>
  <c r="I131" i="5" s="1"/>
  <c r="E131" i="5" l="1"/>
  <c r="F131" i="5" s="1"/>
  <c r="C132" i="5" s="1"/>
  <c r="K131" i="5"/>
  <c r="L131" i="5" s="1"/>
  <c r="I132" i="5" s="1"/>
  <c r="E132" i="5" l="1"/>
  <c r="F132" i="5" s="1"/>
  <c r="C133" i="5" s="1"/>
  <c r="K132" i="5"/>
  <c r="L132" i="5" s="1"/>
  <c r="I133" i="5" s="1"/>
  <c r="E133" i="5" l="1"/>
  <c r="F133" i="5" s="1"/>
  <c r="C134" i="5" s="1"/>
  <c r="K133" i="5"/>
  <c r="L133" i="5" s="1"/>
  <c r="I134" i="5" s="1"/>
  <c r="E134" i="5" l="1"/>
  <c r="F134" i="5" s="1"/>
  <c r="C135" i="5" s="1"/>
  <c r="K134" i="5"/>
  <c r="L134" i="5" s="1"/>
  <c r="I135" i="5" s="1"/>
  <c r="E135" i="5" l="1"/>
  <c r="F135" i="5" s="1"/>
  <c r="C136" i="5" s="1"/>
  <c r="K135" i="5"/>
  <c r="L135" i="5" s="1"/>
  <c r="I136" i="5" s="1"/>
  <c r="E136" i="5" l="1"/>
  <c r="F136" i="5" s="1"/>
  <c r="C137" i="5" s="1"/>
  <c r="K136" i="5"/>
  <c r="L136" i="5" s="1"/>
  <c r="I137" i="5" s="1"/>
  <c r="E137" i="5" l="1"/>
  <c r="F137" i="5" s="1"/>
  <c r="C138" i="5" s="1"/>
  <c r="K137" i="5"/>
  <c r="L137" i="5" s="1"/>
  <c r="I138" i="5" s="1"/>
  <c r="E138" i="5" l="1"/>
  <c r="F138" i="5" s="1"/>
  <c r="C139" i="5" s="1"/>
  <c r="K138" i="5"/>
  <c r="L138" i="5" s="1"/>
  <c r="I139" i="5" s="1"/>
  <c r="E139" i="5" l="1"/>
  <c r="F139" i="5" s="1"/>
  <c r="C140" i="5" s="1"/>
  <c r="K139" i="5"/>
  <c r="L139" i="5" s="1"/>
  <c r="I140" i="5" s="1"/>
  <c r="E140" i="5" l="1"/>
  <c r="F140" i="5" s="1"/>
  <c r="C141" i="5" s="1"/>
  <c r="K140" i="5"/>
  <c r="L140" i="5" s="1"/>
  <c r="I141" i="5" s="1"/>
  <c r="E141" i="5" l="1"/>
  <c r="F141" i="5" s="1"/>
  <c r="C142" i="5" s="1"/>
  <c r="K141" i="5"/>
  <c r="L141" i="5" s="1"/>
  <c r="I142" i="5" s="1"/>
  <c r="E142" i="5" l="1"/>
  <c r="F142" i="5" s="1"/>
  <c r="C143" i="5" s="1"/>
  <c r="K142" i="5"/>
  <c r="L142" i="5" s="1"/>
  <c r="I143" i="5" s="1"/>
  <c r="E143" i="5" l="1"/>
  <c r="F143" i="5" s="1"/>
  <c r="C144" i="5" s="1"/>
  <c r="K143" i="5"/>
  <c r="L143" i="5" s="1"/>
  <c r="I144" i="5" s="1"/>
  <c r="E144" i="5" l="1"/>
  <c r="F144" i="5" s="1"/>
  <c r="C145" i="5" s="1"/>
  <c r="K144" i="5"/>
  <c r="L144" i="5" s="1"/>
  <c r="I145" i="5" s="1"/>
  <c r="E145" i="5" l="1"/>
  <c r="F145" i="5" s="1"/>
  <c r="C146" i="5" s="1"/>
  <c r="K145" i="5"/>
  <c r="L145" i="5" s="1"/>
  <c r="I146" i="5" s="1"/>
  <c r="E146" i="5" l="1"/>
  <c r="F146" i="5" s="1"/>
  <c r="C147" i="5" s="1"/>
  <c r="K146" i="5"/>
  <c r="L146" i="5" s="1"/>
  <c r="I147" i="5" s="1"/>
  <c r="E147" i="5" l="1"/>
  <c r="F147" i="5" s="1"/>
  <c r="C148" i="5" s="1"/>
  <c r="K147" i="5"/>
  <c r="L147" i="5" s="1"/>
  <c r="I148" i="5" s="1"/>
  <c r="E148" i="5" l="1"/>
  <c r="F148" i="5" s="1"/>
  <c r="C149" i="5" s="1"/>
  <c r="K148" i="5"/>
  <c r="L148" i="5" s="1"/>
  <c r="I149" i="5" s="1"/>
  <c r="E149" i="5" l="1"/>
  <c r="F149" i="5" s="1"/>
  <c r="C150" i="5" s="1"/>
  <c r="K149" i="5"/>
  <c r="L149" i="5" s="1"/>
  <c r="I150" i="5" s="1"/>
  <c r="E150" i="5" l="1"/>
  <c r="F150" i="5" s="1"/>
  <c r="C151" i="5" s="1"/>
  <c r="K150" i="5"/>
  <c r="L150" i="5" s="1"/>
  <c r="I151" i="5" s="1"/>
  <c r="E151" i="5" l="1"/>
  <c r="F151" i="5" s="1"/>
  <c r="C152" i="5" s="1"/>
  <c r="K151" i="5"/>
  <c r="L151" i="5" s="1"/>
  <c r="I152" i="5" s="1"/>
  <c r="E152" i="5" l="1"/>
  <c r="F152" i="5" s="1"/>
  <c r="C153" i="5" s="1"/>
  <c r="K152" i="5"/>
  <c r="L152" i="5" s="1"/>
  <c r="I153" i="5" s="1"/>
  <c r="E153" i="5" l="1"/>
  <c r="F153" i="5" s="1"/>
  <c r="C154" i="5" s="1"/>
  <c r="K153" i="5"/>
  <c r="L153" i="5" s="1"/>
  <c r="I154" i="5" s="1"/>
  <c r="E154" i="5" l="1"/>
  <c r="F154" i="5" s="1"/>
  <c r="C155" i="5" s="1"/>
  <c r="K154" i="5"/>
  <c r="L154" i="5" s="1"/>
  <c r="I155" i="5" s="1"/>
  <c r="E155" i="5" l="1"/>
  <c r="F155" i="5" s="1"/>
  <c r="C156" i="5" s="1"/>
  <c r="K155" i="5"/>
  <c r="L155" i="5" s="1"/>
  <c r="I156" i="5" s="1"/>
  <c r="E156" i="5" l="1"/>
  <c r="F156" i="5" s="1"/>
  <c r="C157" i="5" s="1"/>
  <c r="K156" i="5"/>
  <c r="L156" i="5" s="1"/>
  <c r="I157" i="5" s="1"/>
  <c r="E157" i="5" l="1"/>
  <c r="F157" i="5" s="1"/>
  <c r="C158" i="5" s="1"/>
  <c r="K157" i="5"/>
  <c r="L157" i="5" s="1"/>
  <c r="I158" i="5" s="1"/>
  <c r="E158" i="5" l="1"/>
  <c r="F158" i="5" s="1"/>
  <c r="C159" i="5" s="1"/>
  <c r="K158" i="5"/>
  <c r="L158" i="5" s="1"/>
  <c r="I159" i="5" s="1"/>
  <c r="E159" i="5" l="1"/>
  <c r="F159" i="5" s="1"/>
  <c r="C160" i="5" s="1"/>
  <c r="K159" i="5"/>
  <c r="L159" i="5" s="1"/>
  <c r="I160" i="5" s="1"/>
  <c r="E160" i="5" l="1"/>
  <c r="F160" i="5" s="1"/>
  <c r="C161" i="5" s="1"/>
  <c r="K160" i="5"/>
  <c r="L160" i="5" s="1"/>
  <c r="I161" i="5" s="1"/>
  <c r="E161" i="5" l="1"/>
  <c r="F161" i="5" s="1"/>
  <c r="C162" i="5" s="1"/>
  <c r="K161" i="5"/>
  <c r="L161" i="5" s="1"/>
  <c r="I162" i="5" s="1"/>
  <c r="E162" i="5" l="1"/>
  <c r="F162" i="5" s="1"/>
  <c r="C163" i="5" s="1"/>
  <c r="K162" i="5"/>
  <c r="L162" i="5" s="1"/>
  <c r="I163" i="5" s="1"/>
  <c r="E163" i="5" l="1"/>
  <c r="F163" i="5" s="1"/>
  <c r="C164" i="5" s="1"/>
  <c r="K163" i="5"/>
  <c r="L163" i="5" s="1"/>
  <c r="I164" i="5" s="1"/>
  <c r="E164" i="5" l="1"/>
  <c r="F164" i="5" s="1"/>
  <c r="C165" i="5" s="1"/>
  <c r="K164" i="5"/>
  <c r="L164" i="5" s="1"/>
  <c r="I165" i="5" s="1"/>
  <c r="E165" i="5" l="1"/>
  <c r="F165" i="5" s="1"/>
  <c r="C166" i="5" s="1"/>
  <c r="K165" i="5"/>
  <c r="L165" i="5" s="1"/>
  <c r="I166" i="5" s="1"/>
  <c r="E166" i="5" l="1"/>
  <c r="F166" i="5" s="1"/>
  <c r="C167" i="5" s="1"/>
  <c r="K166" i="5"/>
  <c r="L166" i="5" s="1"/>
  <c r="I167" i="5" s="1"/>
  <c r="E167" i="5" l="1"/>
  <c r="F167" i="5" s="1"/>
  <c r="C168" i="5" s="1"/>
  <c r="K167" i="5"/>
  <c r="L167" i="5" s="1"/>
  <c r="I168" i="5" s="1"/>
  <c r="E168" i="5" l="1"/>
  <c r="F168" i="5" s="1"/>
  <c r="C169" i="5" s="1"/>
  <c r="K168" i="5"/>
  <c r="L168" i="5" s="1"/>
  <c r="I169" i="5" s="1"/>
  <c r="E169" i="5" l="1"/>
  <c r="F169" i="5" s="1"/>
  <c r="C170" i="5" s="1"/>
  <c r="K169" i="5"/>
  <c r="L169" i="5" s="1"/>
  <c r="I170" i="5" s="1"/>
  <c r="E170" i="5" l="1"/>
  <c r="F170" i="5" s="1"/>
  <c r="C171" i="5" s="1"/>
  <c r="K170" i="5"/>
  <c r="L170" i="5" s="1"/>
  <c r="I171" i="5" s="1"/>
  <c r="E171" i="5" l="1"/>
  <c r="F171" i="5" s="1"/>
  <c r="C172" i="5" s="1"/>
  <c r="K171" i="5"/>
  <c r="L171" i="5" s="1"/>
  <c r="I172" i="5" s="1"/>
  <c r="E172" i="5" l="1"/>
  <c r="F172" i="5" s="1"/>
  <c r="C173" i="5" s="1"/>
  <c r="K172" i="5"/>
  <c r="L172" i="5" s="1"/>
  <c r="I173" i="5" s="1"/>
  <c r="E173" i="5" l="1"/>
  <c r="F173" i="5" s="1"/>
  <c r="C174" i="5" s="1"/>
  <c r="K173" i="5"/>
  <c r="L173" i="5" s="1"/>
  <c r="I174" i="5" s="1"/>
  <c r="E174" i="5" l="1"/>
  <c r="F174" i="5" s="1"/>
  <c r="C175" i="5" s="1"/>
  <c r="K174" i="5"/>
  <c r="L174" i="5" s="1"/>
  <c r="I175" i="5" s="1"/>
  <c r="E175" i="5" l="1"/>
  <c r="F175" i="5" s="1"/>
  <c r="C176" i="5" s="1"/>
  <c r="K175" i="5"/>
  <c r="L175" i="5" s="1"/>
  <c r="I176" i="5" s="1"/>
  <c r="E176" i="5" l="1"/>
  <c r="F176" i="5" s="1"/>
  <c r="C177" i="5" s="1"/>
  <c r="K176" i="5"/>
  <c r="L176" i="5" s="1"/>
  <c r="I177" i="5" s="1"/>
  <c r="E177" i="5" l="1"/>
  <c r="F177" i="5" s="1"/>
  <c r="C178" i="5" s="1"/>
  <c r="K177" i="5"/>
  <c r="L177" i="5" s="1"/>
  <c r="I178" i="5" s="1"/>
  <c r="E178" i="5" l="1"/>
  <c r="F178" i="5" s="1"/>
  <c r="C179" i="5" s="1"/>
  <c r="K178" i="5"/>
  <c r="L178" i="5" s="1"/>
  <c r="I179" i="5" s="1"/>
  <c r="E179" i="5" l="1"/>
  <c r="F179" i="5" s="1"/>
  <c r="C180" i="5" s="1"/>
  <c r="K179" i="5"/>
  <c r="L179" i="5" s="1"/>
  <c r="I180" i="5" s="1"/>
  <c r="E180" i="5" l="1"/>
  <c r="F180" i="5" s="1"/>
  <c r="C181" i="5" s="1"/>
  <c r="K180" i="5"/>
  <c r="L180" i="5" s="1"/>
  <c r="I181" i="5" s="1"/>
  <c r="E181" i="5" l="1"/>
  <c r="F181" i="5" s="1"/>
  <c r="C182" i="5" s="1"/>
  <c r="K181" i="5"/>
  <c r="L181" i="5" s="1"/>
  <c r="I182" i="5" s="1"/>
  <c r="E182" i="5" l="1"/>
  <c r="F182" i="5" s="1"/>
  <c r="C183" i="5" s="1"/>
  <c r="K182" i="5"/>
  <c r="L182" i="5" s="1"/>
  <c r="I183" i="5" s="1"/>
  <c r="E183" i="5" l="1"/>
  <c r="F183" i="5" s="1"/>
  <c r="C184" i="5" s="1"/>
  <c r="K183" i="5"/>
  <c r="L183" i="5" s="1"/>
  <c r="I184" i="5" s="1"/>
  <c r="E184" i="5" l="1"/>
  <c r="F184" i="5" s="1"/>
  <c r="C185" i="5" s="1"/>
  <c r="K184" i="5"/>
  <c r="L184" i="5" s="1"/>
  <c r="I185" i="5" s="1"/>
  <c r="E185" i="5" l="1"/>
  <c r="F185" i="5" s="1"/>
  <c r="C186" i="5" s="1"/>
  <c r="K185" i="5"/>
  <c r="L185" i="5" s="1"/>
  <c r="I186" i="5" s="1"/>
  <c r="E186" i="5" l="1"/>
  <c r="F186" i="5" s="1"/>
  <c r="C187" i="5" s="1"/>
  <c r="K186" i="5"/>
  <c r="L186" i="5" s="1"/>
  <c r="I187" i="5" s="1"/>
  <c r="E187" i="5" l="1"/>
  <c r="F187" i="5" s="1"/>
  <c r="C188" i="5" s="1"/>
  <c r="K187" i="5"/>
  <c r="L187" i="5" s="1"/>
  <c r="I188" i="5" s="1"/>
  <c r="E188" i="5" l="1"/>
  <c r="F188" i="5" s="1"/>
  <c r="C189" i="5" s="1"/>
  <c r="K188" i="5"/>
  <c r="L188" i="5" s="1"/>
  <c r="I189" i="5" s="1"/>
  <c r="E189" i="5" l="1"/>
  <c r="F189" i="5" s="1"/>
  <c r="C190" i="5" s="1"/>
  <c r="K189" i="5"/>
  <c r="L189" i="5" s="1"/>
  <c r="I190" i="5" s="1"/>
  <c r="E190" i="5" l="1"/>
  <c r="F190" i="5" s="1"/>
  <c r="C191" i="5" s="1"/>
  <c r="K190" i="5"/>
  <c r="L190" i="5" s="1"/>
  <c r="I191" i="5" s="1"/>
  <c r="E191" i="5" l="1"/>
  <c r="F191" i="5" s="1"/>
  <c r="C192" i="5" s="1"/>
  <c r="K191" i="5"/>
  <c r="L191" i="5" s="1"/>
  <c r="I192" i="5" s="1"/>
  <c r="E192" i="5" l="1"/>
  <c r="F192" i="5" s="1"/>
  <c r="C193" i="5" s="1"/>
  <c r="K192" i="5"/>
  <c r="L192" i="5" s="1"/>
  <c r="I193" i="5" s="1"/>
  <c r="E193" i="5" l="1"/>
  <c r="F193" i="5" s="1"/>
  <c r="C194" i="5" s="1"/>
  <c r="K193" i="5"/>
  <c r="L193" i="5" s="1"/>
  <c r="I194" i="5" s="1"/>
  <c r="E194" i="5" l="1"/>
  <c r="F194" i="5" s="1"/>
  <c r="C195" i="5" s="1"/>
  <c r="K194" i="5"/>
  <c r="L194" i="5" s="1"/>
  <c r="I195" i="5" s="1"/>
  <c r="E195" i="5" l="1"/>
  <c r="F195" i="5" s="1"/>
  <c r="C196" i="5" s="1"/>
  <c r="K195" i="5"/>
  <c r="L195" i="5" s="1"/>
  <c r="I196" i="5" s="1"/>
  <c r="E196" i="5" l="1"/>
  <c r="F196" i="5" s="1"/>
  <c r="C197" i="5" s="1"/>
  <c r="K196" i="5"/>
  <c r="L196" i="5" s="1"/>
  <c r="I197" i="5" s="1"/>
  <c r="E197" i="5" l="1"/>
  <c r="F197" i="5" s="1"/>
  <c r="C198" i="5" s="1"/>
  <c r="K197" i="5"/>
  <c r="L197" i="5" s="1"/>
  <c r="I198" i="5" s="1"/>
  <c r="E198" i="5" l="1"/>
  <c r="F198" i="5" s="1"/>
  <c r="C199" i="5" s="1"/>
  <c r="K198" i="5"/>
  <c r="L198" i="5" s="1"/>
  <c r="I199" i="5" s="1"/>
  <c r="E199" i="5" l="1"/>
  <c r="F199" i="5" s="1"/>
  <c r="C200" i="5" s="1"/>
  <c r="K199" i="5"/>
  <c r="L199" i="5" s="1"/>
  <c r="I200" i="5" s="1"/>
  <c r="E200" i="5" l="1"/>
  <c r="F200" i="5" s="1"/>
  <c r="C201" i="5" s="1"/>
  <c r="K200" i="5"/>
  <c r="L200" i="5" s="1"/>
  <c r="I201" i="5" s="1"/>
  <c r="E201" i="5" l="1"/>
  <c r="F201" i="5" s="1"/>
  <c r="C202" i="5" s="1"/>
  <c r="K201" i="5"/>
  <c r="L201" i="5" s="1"/>
  <c r="I202" i="5" s="1"/>
  <c r="E202" i="5" l="1"/>
  <c r="F202" i="5" s="1"/>
  <c r="C203" i="5" s="1"/>
  <c r="K202" i="5"/>
  <c r="L202" i="5" s="1"/>
  <c r="I203" i="5" s="1"/>
  <c r="E203" i="5" l="1"/>
  <c r="F203" i="5" s="1"/>
  <c r="C204" i="5" s="1"/>
  <c r="K203" i="5"/>
  <c r="L203" i="5" s="1"/>
  <c r="I204" i="5" s="1"/>
  <c r="E204" i="5" l="1"/>
  <c r="F204" i="5" s="1"/>
  <c r="C205" i="5" s="1"/>
  <c r="K204" i="5"/>
  <c r="L204" i="5" s="1"/>
  <c r="I205" i="5" s="1"/>
  <c r="E205" i="5" l="1"/>
  <c r="F205" i="5" s="1"/>
  <c r="C206" i="5" s="1"/>
  <c r="K205" i="5"/>
  <c r="L205" i="5" s="1"/>
  <c r="I206" i="5" s="1"/>
  <c r="E206" i="5" l="1"/>
  <c r="F206" i="5" s="1"/>
  <c r="C207" i="5" s="1"/>
  <c r="K206" i="5"/>
  <c r="L206" i="5" s="1"/>
  <c r="I207" i="5" s="1"/>
  <c r="E207" i="5" l="1"/>
  <c r="F207" i="5" s="1"/>
  <c r="C208" i="5" s="1"/>
  <c r="K207" i="5"/>
  <c r="L207" i="5" s="1"/>
  <c r="I208" i="5" s="1"/>
  <c r="E208" i="5" l="1"/>
  <c r="F208" i="5" s="1"/>
  <c r="C209" i="5" s="1"/>
  <c r="K208" i="5"/>
  <c r="L208" i="5" s="1"/>
  <c r="I209" i="5" s="1"/>
  <c r="E209" i="5" l="1"/>
  <c r="F209" i="5" s="1"/>
  <c r="C210" i="5" s="1"/>
  <c r="K209" i="5"/>
  <c r="L209" i="5" s="1"/>
  <c r="I210" i="5" s="1"/>
  <c r="E210" i="5" l="1"/>
  <c r="F210" i="5" s="1"/>
  <c r="C211" i="5" s="1"/>
  <c r="K210" i="5"/>
  <c r="L210" i="5" s="1"/>
  <c r="I211" i="5" s="1"/>
  <c r="E211" i="5" l="1"/>
  <c r="F211" i="5" s="1"/>
  <c r="C212" i="5" s="1"/>
  <c r="K211" i="5"/>
  <c r="L211" i="5" s="1"/>
  <c r="I212" i="5" s="1"/>
  <c r="E212" i="5" l="1"/>
  <c r="F212" i="5" s="1"/>
  <c r="C213" i="5" s="1"/>
  <c r="K212" i="5"/>
  <c r="L212" i="5" s="1"/>
  <c r="I213" i="5" s="1"/>
  <c r="E213" i="5" l="1"/>
  <c r="F213" i="5" s="1"/>
  <c r="C214" i="5" s="1"/>
  <c r="K213" i="5"/>
  <c r="L213" i="5" s="1"/>
  <c r="I214" i="5" s="1"/>
  <c r="E214" i="5" l="1"/>
  <c r="F214" i="5" s="1"/>
  <c r="C215" i="5" s="1"/>
  <c r="K214" i="5"/>
  <c r="L214" i="5" s="1"/>
  <c r="I215" i="5" s="1"/>
  <c r="E215" i="5" l="1"/>
  <c r="F215" i="5" s="1"/>
  <c r="C216" i="5" s="1"/>
  <c r="K215" i="5"/>
  <c r="L215" i="5" s="1"/>
  <c r="I216" i="5" s="1"/>
  <c r="E216" i="5" l="1"/>
  <c r="F216" i="5" s="1"/>
  <c r="C217" i="5" s="1"/>
  <c r="K216" i="5"/>
  <c r="L216" i="5" s="1"/>
  <c r="I217" i="5" s="1"/>
  <c r="E217" i="5" l="1"/>
  <c r="F217" i="5"/>
  <c r="C218" i="5" s="1"/>
  <c r="K217" i="5"/>
  <c r="L217" i="5" s="1"/>
  <c r="I218" i="5" s="1"/>
  <c r="E218" i="5" l="1"/>
  <c r="F218" i="5"/>
  <c r="C219" i="5" s="1"/>
  <c r="K218" i="5"/>
  <c r="L218" i="5" s="1"/>
  <c r="I219" i="5" s="1"/>
  <c r="E219" i="5" l="1"/>
  <c r="F219" i="5"/>
  <c r="C220" i="5" s="1"/>
  <c r="K219" i="5"/>
  <c r="L219" i="5" s="1"/>
  <c r="I220" i="5" s="1"/>
  <c r="E220" i="5" l="1"/>
  <c r="F220" i="5"/>
  <c r="C221" i="5" s="1"/>
  <c r="K220" i="5"/>
  <c r="L220" i="5" s="1"/>
  <c r="I221" i="5" s="1"/>
  <c r="E221" i="5" l="1"/>
  <c r="F221" i="5" s="1"/>
  <c r="C222" i="5" s="1"/>
  <c r="K221" i="5"/>
  <c r="L221" i="5" s="1"/>
  <c r="I222" i="5" s="1"/>
  <c r="E222" i="5" l="1"/>
  <c r="F222" i="5" s="1"/>
  <c r="C223" i="5" s="1"/>
  <c r="K222" i="5"/>
  <c r="L222" i="5" s="1"/>
  <c r="I223" i="5" s="1"/>
  <c r="E223" i="5" l="1"/>
  <c r="F223" i="5"/>
  <c r="C224" i="5" s="1"/>
  <c r="K223" i="5"/>
  <c r="L223" i="5" s="1"/>
  <c r="I224" i="5" s="1"/>
  <c r="E224" i="5" l="1"/>
  <c r="F224" i="5"/>
  <c r="C225" i="5" s="1"/>
  <c r="K224" i="5"/>
  <c r="L224" i="5" s="1"/>
  <c r="I225" i="5" s="1"/>
  <c r="E225" i="5" l="1"/>
  <c r="F225" i="5"/>
  <c r="C226" i="5" s="1"/>
  <c r="K225" i="5"/>
  <c r="L225" i="5" s="1"/>
  <c r="I226" i="5" s="1"/>
  <c r="E226" i="5" l="1"/>
  <c r="F226" i="5" s="1"/>
  <c r="C227" i="5" s="1"/>
  <c r="K226" i="5"/>
  <c r="L226" i="5" s="1"/>
  <c r="I227" i="5" s="1"/>
  <c r="E227" i="5" l="1"/>
  <c r="F227" i="5" s="1"/>
  <c r="C228" i="5" s="1"/>
  <c r="K227" i="5"/>
  <c r="L227" i="5" s="1"/>
  <c r="I228" i="5" s="1"/>
  <c r="E228" i="5" l="1"/>
  <c r="F228" i="5" s="1"/>
  <c r="C229" i="5" s="1"/>
  <c r="K228" i="5"/>
  <c r="L228" i="5" s="1"/>
  <c r="I229" i="5" s="1"/>
  <c r="E229" i="5" l="1"/>
  <c r="F229" i="5"/>
  <c r="C230" i="5" s="1"/>
  <c r="K229" i="5"/>
  <c r="L229" i="5" s="1"/>
  <c r="I230" i="5" s="1"/>
  <c r="E230" i="5" l="1"/>
  <c r="F230" i="5"/>
  <c r="C231" i="5" s="1"/>
  <c r="K230" i="5"/>
  <c r="L230" i="5" s="1"/>
  <c r="I231" i="5" s="1"/>
  <c r="E231" i="5" l="1"/>
  <c r="F231" i="5" s="1"/>
  <c r="C232" i="5" s="1"/>
  <c r="K231" i="5"/>
  <c r="L231" i="5" s="1"/>
  <c r="I232" i="5" s="1"/>
  <c r="E232" i="5" l="1"/>
  <c r="F232" i="5" s="1"/>
  <c r="C233" i="5" s="1"/>
  <c r="K232" i="5"/>
  <c r="L232" i="5" s="1"/>
  <c r="I233" i="5" s="1"/>
  <c r="E233" i="5" l="1"/>
  <c r="F233" i="5" s="1"/>
  <c r="C234" i="5" s="1"/>
  <c r="K233" i="5"/>
  <c r="L233" i="5" s="1"/>
  <c r="I234" i="5" s="1"/>
  <c r="E234" i="5" l="1"/>
  <c r="F234" i="5" s="1"/>
  <c r="C235" i="5" s="1"/>
  <c r="K234" i="5"/>
  <c r="L234" i="5" s="1"/>
  <c r="I235" i="5" s="1"/>
  <c r="E235" i="5" l="1"/>
  <c r="F235" i="5" s="1"/>
  <c r="C236" i="5" s="1"/>
  <c r="K235" i="5"/>
  <c r="L235" i="5" s="1"/>
  <c r="I236" i="5" s="1"/>
  <c r="E236" i="5" l="1"/>
  <c r="F236" i="5"/>
  <c r="C237" i="5" s="1"/>
  <c r="K236" i="5"/>
  <c r="L236" i="5" s="1"/>
  <c r="I237" i="5" s="1"/>
  <c r="E237" i="5" l="1"/>
  <c r="F237" i="5" s="1"/>
  <c r="C238" i="5" s="1"/>
  <c r="K237" i="5"/>
  <c r="L237" i="5" s="1"/>
  <c r="I238" i="5" s="1"/>
  <c r="E238" i="5" l="1"/>
  <c r="F238" i="5"/>
  <c r="C239" i="5" s="1"/>
  <c r="K238" i="5"/>
  <c r="L238" i="5" s="1"/>
  <c r="I239" i="5" s="1"/>
  <c r="E239" i="5" l="1"/>
  <c r="F239" i="5"/>
  <c r="C240" i="5" s="1"/>
  <c r="K239" i="5"/>
  <c r="L239" i="5" s="1"/>
  <c r="I240" i="5" s="1"/>
  <c r="E240" i="5" l="1"/>
  <c r="F240" i="5" s="1"/>
  <c r="C241" i="5" s="1"/>
  <c r="K240" i="5"/>
  <c r="L240" i="5" s="1"/>
  <c r="I241" i="5" s="1"/>
  <c r="E241" i="5" l="1"/>
  <c r="F241" i="5" s="1"/>
  <c r="C242" i="5" s="1"/>
  <c r="K241" i="5"/>
  <c r="L241" i="5" s="1"/>
  <c r="I242" i="5" s="1"/>
  <c r="E242" i="5" l="1"/>
  <c r="F242" i="5" s="1"/>
  <c r="C243" i="5" s="1"/>
  <c r="K242" i="5"/>
  <c r="L242" i="5" s="1"/>
  <c r="I243" i="5" s="1"/>
  <c r="E243" i="5" l="1"/>
  <c r="F243" i="5" s="1"/>
  <c r="C244" i="5" s="1"/>
  <c r="K243" i="5"/>
  <c r="L243" i="5" s="1"/>
  <c r="I244" i="5" s="1"/>
  <c r="E244" i="5" l="1"/>
  <c r="F244" i="5"/>
  <c r="C245" i="5" s="1"/>
  <c r="K244" i="5"/>
  <c r="L244" i="5" s="1"/>
  <c r="I245" i="5" s="1"/>
  <c r="K245" i="5" l="1"/>
  <c r="L245" i="5" s="1"/>
  <c r="E245" i="5"/>
  <c r="E246" i="5" s="1"/>
  <c r="F245" i="5"/>
</calcChain>
</file>

<file path=xl/sharedStrings.xml><?xml version="1.0" encoding="utf-8"?>
<sst xmlns="http://schemas.openxmlformats.org/spreadsheetml/2006/main" count="99" uniqueCount="93">
  <si>
    <t>The calculations in column A to G on the Balances sheet have been included in the template in order to provide a detailed analysis of the monthly annuity investment balances. All these calculations are based on the values that are entered on the ROI sheet. If the monthly annuity amounts for each 12 month period are constant, the balances that are calculated in column F should agree to the valuation amounts that are entered in row 20 on the ROI sheet.</t>
  </si>
  <si>
    <t>Another function that can be considered when calculating the cumulative annual investment return is the IRR function. This function incorporates variable cash flows but can only be calculated on an annual basis. The problem with applying this calculation methodology to monthly annuity investments is that the total annual cash flows are used in the calculation and the actual annuities are paid on a monthly basis. The total annual cash outflow that results from the payment of annuities can therefore only be included at the start or end of the appropriate 12 month period for the purpose of the IRR calculation.</t>
  </si>
  <si>
    <t>When using the IRR function, the cash flows of the annuity investment are therefore not matched to the appropriate monthly periods and the calculation result is therefore guaranteed to be inaccurate. This is a shortcoming of all IRR based calculations and an important attribute that users should take into account whenever they encounter an annuity investment return calculation that is based on the IRR function.</t>
  </si>
  <si>
    <t>This calculation may seem complicated but it has been set up so that it is actually quite simple. Users are only required to specify the appropriate investment valuation amount (closing balance) in column L and the cumulative investment return percentage is then calculated automatically.</t>
  </si>
  <si>
    <t>An investment valuation at the end of the investment period for which the cumulative annual investment return is calculated should be specified in this column. The list box in cell J3 can be used to highlight the appropriate monthly closing balance - after selecting the appropriate month from this list box, the cell that contains the appropriate closing balance (investment valuation amount) in column L will be highlighted. The value in this cell needs to be replaced by the appropriate valuation amount in order to calculate the cumulative annual investment return.</t>
  </si>
  <si>
    <t>Manual Calculation</t>
  </si>
  <si>
    <t>Step by Step Instructions - Goal Seek</t>
  </si>
  <si>
    <t>The following steps need to be completed in order to calculate the cumulative annual investment return.</t>
  </si>
  <si>
    <t>Note: If the annuity amounts that have been entered on the ROI sheet are constant for each 12 month period, the closing balance in column F on the Balances sheet should agree to the valuation amount that you need to enter in this input field. If the monthly annuity amounts are not constant, the closing balance in column F may differ from the valuation amount but the difference will not be significant.</t>
  </si>
  <si>
    <t>Note: If the chart contains an annual investment return percentage for a particular month but no cumulative annual investment return percentage, it means that the appropriate cumulative annual investment return percentage has not been copied into row 26 on the ROI sheet.</t>
  </si>
  <si>
    <t>Help &amp; Customization</t>
  </si>
  <si>
    <t>It is however not simply a question of replacing the calculated closing balance with the appropriate valuation amount - we actually need to determine which annual investment return percentage would result in the closing balance in column L equaling the appropriate investment valuation amount. This can be achieved on a trial and error basis by entering a number of different investment return percentages in the cell L3 (which determines the investment return percentage values that are included in column J) until the closing balance in column L equals the appropriate investment valuation amount or we can use the Goal Seek Excel feature to determine this value instantly.</t>
  </si>
  <si>
    <t>Note: The closing balances in columns F and L on the Balances sheet are not supposed to be the same because the amounts in these columns are not calculated on the same basis. The only values that should agree are the closing balances of the period that has been included in the cumulative investment return calculation. The balances for this period will also only be exactly the same if the monthly annuity amounts that are included in each annual period are constant.</t>
  </si>
  <si>
    <t>Note: The annual annuity investment return in this template (row 25 on the ROI sheet) is calculated by using the RATE function and basing the calculation on the average monthly annuity amount for the appropriate 12 month period. As we've just explained, this function can therefore not be used in order to calculate a cumulative annual investment return because the calculation result will not be accurate.</t>
  </si>
  <si>
    <t>The conclusion that can be reached based on the above is that there is no single Excel function that can calculate an accurate cumulative investment return for an annuity investment and it is therefore impossible to include this calculation in a single cell.</t>
  </si>
  <si>
    <t>In order to calculate an accurate cumulative annual investment return, some level of manual calculation is therefore required. We have facilitated this calculation in columns I to L on the Balances sheet and we'll now explain how you can use the Goal Seek Excel feature in order to calculate an accurate cumulative annual investment return for an annuity investment over any investment term.</t>
  </si>
  <si>
    <t>Our manual calculation of the cumulative annual investment return in columns I to L on the Balances sheet includes an opening balance, an investment return percentage, an investment growth amount and a closing balance. The monthly annuity amounts that are entered on the ROI sheet and included in column D on the Balances sheet are also taken into account in our cumulative annual investment return calculation.</t>
  </si>
  <si>
    <t>Select Month</t>
  </si>
  <si>
    <t>Annual Investment Return Chart</t>
  </si>
  <si>
    <t>The chart on the Chart sheet displays the investment return for each annual period (row 25 on the ROI sheet) and the cumulative investment return that has been calculated manually and copied into row 26 for each annual period. The chart therefore facilitates viewing the investment returns that are achieved during each annual investment period and the effect that the annual investment returns have on the cumulative annual investment return.</t>
  </si>
  <si>
    <t>This template enables users to calculate the annual investment return that results from the investment of a monthly annuity. Users are required to enter the monthly annuity amounts and the appropriate investment valuation in order to calculate an annual investment return. The template also facilitates including a lump sum in the investment return calculation, calculating an investment valuation forecast and calculating a cumulative annual investment return. The investment return calculations in this unique template can be applied to most annuity type investments and can even be used to calculate the investment return that results from pension fund contributions.</t>
  </si>
  <si>
    <t>The start date that is specified in cell D2 determines the monthly periods that are included in column A and the annual periods that are included in row 5. All investment return calculations are based on the assumption that the appropriate annuity amounts are paid at the end of each monthly period - the start date that is specified in cell D2 should therefore not be the date of the first payment, but a date one month before the first annuity amount is paid.</t>
  </si>
  <si>
    <t>Note: The start date should be entered when you start using the template and should not be amended subsequently. If you amend the start date, the annuity amounts that have been entered in the cell range from cell B6 to U17 may not match the correct monthly periods.</t>
  </si>
  <si>
    <t>Note: You don't have to enter annuity amounts for a full 12 month period. As long as the valuation date matches the annuity amounts that are entered, the annual investment return will be calculated accurately. You can therefore calculate the appropriate annual investment return on an ongoing basis - if you've only entered 3 annuity amounts and you've entered the investment valuation at the end of the 3rd month, the annual investment return calculation is calculated for the period that ends after the 3rd month.</t>
  </si>
  <si>
    <t>The investment valuations that are entered in row 20 can be obtained from the monthly statements that are received from the financial institution with which the annuity is invested. In order to calculate and monitor the investment return that results from an annuity investment, it is therefore imperative that regular monthly statements are obtained from the appropriate financial institution and that these statements reflect a valuation of the investment.</t>
  </si>
  <si>
    <t>The ROI sheet includes calculations of the cumulative contributions, investment surplus or deficit, investment surplus or deficit percentage, the annual investment return percentage and the cumulative annual investment return percentage. All of these calculations are automated except for the cumulative annual investment percentage - refer to the Cumulative Annual Investment Return Calculation section of these instructions for more information on how the cumulative investment return should be calculated.</t>
  </si>
  <si>
    <t>The surplus or deficit amounts in row 23 are calculated by deducting the appropriate cumulative contribution amounts from the valuation amounts that are entered in row 20. The surplus or deficit percentages in row 24 are calculated by dividing the surplus or deficit amounts by the cumulative contribution amounts. These values therefore indicate whether the investment valuation exceeds the funds that have been contributed to the investment - if the values are negative, it indicates that the investment is worth less than the funds that have been invested.</t>
  </si>
  <si>
    <t>Note: The monthly payments that are associated with most annuity type investments are usually subject to a single annual escalation percentage which means that the annuity payments remain constant for each 12 month period that forms part of the investment term. Our calculation of the annual investment return is therefore based on the assumption that monthly payments remain constant over each 12 month period.</t>
  </si>
  <si>
    <t>An annuity investment forecast has been included in rows 29 to 33 on the ROI sheet. Users are required to enter an initial monthly annuity amount, an annual escalation percentage and a forecasted annual investment return in order to compile an investment valuation forecast.</t>
  </si>
  <si>
    <t>The annual annuity escalation percentage that is entered in row 30 is applied to the initial annuity amount that is entered in cell B29 in order to calculate the monthly annuity amounts in row 32. These amounts are included in the investment valuation forecast calculation as the monthly payment amounts; the forecasted annual investment return (row 31) is included as the rate of return and the previous period's valuation is included as the present value (PV).</t>
  </si>
  <si>
    <t>We recommend entering initial investment return expectations into the forecast section on the ROI sheet and then using the annual investment return calculations in order to measure actual annual investment returns against the forecasted investment returns. The forecast calculations can also be amended throughout the investment term in order to facilitate a comparison between a revised forecast and actual annual investment returns.</t>
  </si>
  <si>
    <t>Return on Investment Calculation</t>
  </si>
  <si>
    <t>Start Date</t>
  </si>
  <si>
    <t>Month</t>
  </si>
  <si>
    <t>Monthly Annuities</t>
  </si>
  <si>
    <t>Total</t>
  </si>
  <si>
    <t>Valuation</t>
  </si>
  <si>
    <t>Cumulative Annual Return</t>
  </si>
  <si>
    <t>Surplus / (Deficit)</t>
  </si>
  <si>
    <t>Annual Return</t>
  </si>
  <si>
    <t>Opening Balance</t>
  </si>
  <si>
    <t>Closing Balance</t>
  </si>
  <si>
    <t>Payment Number</t>
  </si>
  <si>
    <t>Investment Return %</t>
  </si>
  <si>
    <t>Investment Growth</t>
  </si>
  <si>
    <t>Annuity Amount</t>
  </si>
  <si>
    <t>Monthly Annuity Balance &amp; Annual Return on Investment Calculations</t>
  </si>
  <si>
    <t>Surplus / (Deficit) %</t>
  </si>
  <si>
    <t>Cumulative Contributions</t>
  </si>
  <si>
    <t>Monthly Annuity</t>
  </si>
  <si>
    <t>Forecast</t>
  </si>
  <si>
    <t>Initial monthly annuity</t>
  </si>
  <si>
    <t>Annual annuity escalation</t>
  </si>
  <si>
    <t>Lump sum</t>
  </si>
  <si>
    <t>Instructions</t>
  </si>
  <si>
    <t>The following sheets are included in the template:</t>
  </si>
  <si>
    <t>Cumulative Investment Return Calculation</t>
  </si>
  <si>
    <t>Annual Investment Return Calculation</t>
  </si>
  <si>
    <t>All the investment return calculations in this template are based on the monthly annuity amounts that are entered in the cell range from cell B6 to U17 on the ROI sheet. Users are also required to enter a valuation for the annuity investment in row 20. All the cells with a yellow cell background require user input and the cells with a light blue cell background contain formulas.</t>
  </si>
  <si>
    <t>The lump sum amount that is specified in cell G2 is included at the beginning of the investment period for annual investment return calculation purposes. A value should be entered in this cell if a lump sum amount is invested in addition to the monthly annuity amounts that are specified in cells B6 to U17. If there is no lump sum investment at the beginning of the investment period, a nil value should be entered in cell G2.</t>
  </si>
  <si>
    <t>All monthly annuity amounts should be entered in the cell range from cell B6 to U17 and should match the appropriate monthly periods that are included in column A and the annual periods that are included in row 5. It is also important to note that the annuity amounts should match the valuation amounts that are entered in row 20.</t>
  </si>
  <si>
    <t>For example: If annuity amounts have been entered up to the December 2010 monthly period, the valuation that is entered in row 20 should be the investment valuation at the end of December 2010. If the annuity amounts do not match the valuation date, the annual investment return calculations will not be accurate.</t>
  </si>
  <si>
    <t>User input</t>
  </si>
  <si>
    <t>Investment Return Calculations</t>
  </si>
  <si>
    <t>The cumulative contributions amount that is calculated in row 22 is the sum of all the appropriate monthly annuity amounts and the lump sum that is entered in cell G2. This amount therefore reflects the total funds that have been paid into the annuity investment.</t>
  </si>
  <si>
    <t>The annual return percentage that is calculated in row 25 is based on the annuity amounts that are entered in row 6 to 17 and the growth of the investment which is determined by including the previous year's valuation as the present value (PV) and the current year's valuation as the future value (FV) in the calculation. The average monthly annuity amount is calculated and included in the calculation as the monthly payment amount.</t>
  </si>
  <si>
    <t>Note: If the monthly annuity amounts are not constant, the annual investment return that is calculated will not be 100% accurate but because we calculate the return based on a 12 month average monthly payment, the actual investment return will not differ significantly from our calculation. The template can therefore be used for both constant and variable monthly annuities.</t>
  </si>
  <si>
    <t>Investment Forecast</t>
  </si>
  <si>
    <t>Forecasted Annual Return</t>
  </si>
  <si>
    <t>Annuity Investment Balances</t>
  </si>
  <si>
    <t>If the monthly annuity amounts for each 12 month period are not constant, you may notice that the investment balances that are calculated in column F differ from the appropriate valuation amounts but these differences will not be significant and will not have a significant influence on the annual investment return that is calculated.</t>
  </si>
  <si>
    <t>The calculations in column I to L on the Balances sheet have been included in the template to enable users to calculate a cumulative annual investment return that is 100% accurate.</t>
  </si>
  <si>
    <t>Cumulative Annual Investment Return Calculation</t>
  </si>
  <si>
    <t>Calculation Methodology</t>
  </si>
  <si>
    <t>The calculation of a cumulative annual investment return for annuity investments is quite complex because the monthly annuity amounts are not usually constant over an investment period of longer than 12 months and the monthly annuity amounts have to be allocated to the correct monthly investment period in order to calculate a 100% accurate overall annual investment return.</t>
  </si>
  <si>
    <t>As we've mentioned before, the annual investment return is calculated based on the assumption that the monthly annuity amounts that are included in the appropriate 12 month period remain constant. This is an assumption that holds true for most annuity investments and even if the monthly annuity amounts are not constant, the investment return that is calculated over the appropriate 12 month period based on the average monthly annuity amount should not differ significantly from the actual investment return.</t>
  </si>
  <si>
    <t>Excel Skills | Annuity Investment Return Template</t>
  </si>
  <si>
    <t>www.excel-skills.com</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</si>
  <si>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</si>
  <si>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</si>
  <si>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</si>
  <si>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Closing 
Balance</t>
  </si>
  <si>
    <r>
      <t>ROI</t>
    </r>
    <r>
      <rPr>
        <sz val="10"/>
        <rFont val="Arial"/>
        <family val="2"/>
      </rPr>
      <t xml:space="preserve"> - enter the monthly annuity amounts and the investment valuation on this sheet in order to automatically calculate the annual investment return. The monthly and annual periods are determined by the start date that is entered in cell D2 and a lump sum amount at the beginning of the investment period can be entered in cell G2. The forecast section can be used to calculate an investment valuation forecast.</t>
    </r>
  </si>
  <si>
    <r>
      <t>Chart</t>
    </r>
    <r>
      <rPr>
        <sz val="10"/>
        <rFont val="Arial"/>
        <family val="2"/>
      </rPr>
      <t xml:space="preserve"> - the chart on this sheet displays the annual and cumulative annual investment return.</t>
    </r>
  </si>
  <si>
    <r>
      <t>Step 4</t>
    </r>
    <r>
      <rPr>
        <i/>
        <sz val="10"/>
        <rFont val="Arial"/>
        <family val="2"/>
      </rPr>
      <t xml:space="preserve"> - Enter the appropriate investment valuation amount in the "To value" input field. This value should be the same as the valuation amount that has been entered on the ROI sheet.</t>
    </r>
  </si>
  <si>
    <r>
      <t>Step 5</t>
    </r>
    <r>
      <rPr>
        <i/>
        <sz val="10"/>
        <rFont val="Arial"/>
        <family val="2"/>
      </rPr>
      <t xml:space="preserve"> - Select the "By changing cell" input field and select cell L3. As we've mentioned before, this cell determines the annual investment return percentages that are included in column J on the Balances sheet and should therefore always be selected in the third input field of the Goal Seek function.</t>
    </r>
  </si>
  <si>
    <r>
      <t>Step 6</t>
    </r>
    <r>
      <rPr>
        <i/>
        <sz val="10"/>
        <rFont val="Arial"/>
        <family val="2"/>
      </rPr>
      <t xml:space="preserve"> - Click the OK button. A message should then be displayed to indicate that the appropriate value has been calculated and the value in cell L3 should automatically change to the appropriate cumulative annual investment return percentage. This value will also be displayed in column J on the Balances sheet.</t>
    </r>
  </si>
  <si>
    <r>
      <t>Step 7</t>
    </r>
    <r>
      <rPr>
        <i/>
        <sz val="10"/>
        <rFont val="Arial"/>
        <family val="2"/>
      </rPr>
      <t xml:space="preserve"> - Copy the value in cell L3 and paste it as a value into the appropriate cell in row 26 on the ROI sheet. This will ensure that you keep record of all the appropriate cumulative annual investment return percentages that have been calculated and that the chart on the Chart sheet is updated accordingly.</t>
    </r>
  </si>
  <si>
    <r>
      <t>Balances</t>
    </r>
    <r>
      <rPr>
        <sz val="10"/>
        <rFont val="Arial"/>
        <family val="2"/>
      </rPr>
      <t xml:space="preserve"> - this sheet includes a detailed calculation of the investment valuation and annual investment return (column A to G) based on the values entered on the ROI sheet. The calculations in columns I to L can be used to calculate the cumulative annual investment return. The Goal Seek feature should be used to produce an accurate calculation of the overall investment return.</t>
    </r>
  </si>
  <si>
    <t>The assumption of a constant monthly annuity amount should not be applied to an investment term of longer than 12 months. The monthly annuity amounts of a typical annuity investment will differ over periods of longer than 12 months and if an average monthly annuity amount is used to calculate an overall annual investment return, the calculation result is guaranteed to be inaccurate.</t>
  </si>
  <si>
    <r>
      <t>Step 1</t>
    </r>
    <r>
      <rPr>
        <i/>
        <sz val="10"/>
        <rFont val="Arial"/>
        <family val="2"/>
      </rPr>
      <t xml:space="preserve"> - We assume that you've entered the monthly annuity payments on the ROI sheet and that you entered the appropriate investment valuation in row 20 on the ROI sheet. You now need to find the appropriate closing balance in column L on the Balances sheet and replace this value with the appropriate valuation amount. This can be accomplished by simply selecting the appropriate month from the list box in cell J3 on the Balances sheet. After selecting the appropriate month from this list box, the appropriate closing balance will be highlighted in orange. You then need to select the cell that has been highlighted.</t>
    </r>
  </si>
  <si>
    <r>
      <t>Step 2</t>
    </r>
    <r>
      <rPr>
        <i/>
        <sz val="10"/>
        <rFont val="Arial"/>
        <family val="2"/>
      </rPr>
      <t xml:space="preserve"> - Access the Goal Seek Excel feature by selecting the What-If Analysis feature from the Data Tools section on the Data tab of the ribbon. The Goal Seek feature can be selected from the menu displayed after accessing the What-If Analysis feature.</t>
    </r>
  </si>
  <si>
    <r>
      <t>Step 3</t>
    </r>
    <r>
      <rPr>
        <i/>
        <sz val="10"/>
        <rFont val="Arial"/>
        <family val="2"/>
      </rPr>
      <t xml:space="preserve"> - The Goal Seek dialog box includes 3 input fields. The first is the "Set Cell" input field - if you've selected the cell highlighted in orange before you accessed the Goal Seek feature, the cell reference will already be included in the input field. If the correct cell is not included in the input field, simply select the correct cell by clicking the icon next to the input field.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</si>
</sst>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mmmm"/>
    <numFmt numFmtId="166" formatCode="0.0%"/>
    <numFmt numFmtId="167" formatCode="_ * #,##0.000_ ;_ * \-#,##0.000_ ;_ * &quot;-&quot;??_ ;_ @_ "/>
    <numFmt numFmtId="168" formatCode="mmm\-yyyy"/>
    <numFmt numFmtId="169" formatCode="0.000%"/>
  </numFmts>
  <fonts count="20" x14ac:knownFonts="1">
    <font>
      <sz val="10"/>
      <name val="Century Gothic"/>
      <family val="2"/>
      <scheme val="minor"/>
    </font>
    <font>
      <sz val="10"/>
      <name val="Arial"/>
      <family val="2"/>
    </font>
    <font>
      <sz val="8"/>
      <name val="Arial"/>
      <family val="2"/>
    </font>
    <font>
      <u/>
      <sz val="10"/>
      <color indexed="12"/>
      <name val="Arial"/>
      <family val="2"/>
    </font>
    <font>
      <sz val="10"/>
      <name val="Arial"/>
      <family val="2"/>
    </font>
    <font>
      <u/>
      <sz val="8"/>
      <color indexed="12"/>
      <name val="Arial"/>
      <family val="2"/>
    </font>
    <font>
      <sz val="10"/>
      <name val="Century Gothic"/>
      <family val="2"/>
      <scheme val="minor"/>
    </font>
    <font>
      <b/>
      <sz val="10"/>
      <name val="Century Gothic"/>
      <family val="2"/>
      <scheme val="minor"/>
    </font>
    <font>
      <i/>
      <sz val="10"/>
      <name val="Century Gothic"/>
      <family val="2"/>
      <scheme val="minor"/>
    </font>
    <font>
      <b/>
      <i/>
      <sz val="10"/>
      <name val="Century Gothic"/>
      <family val="2"/>
      <scheme val="minor"/>
    </font>
    <font>
      <b/>
      <sz val="12"/>
      <name val="Century Gothic"/>
      <family val="2"/>
      <scheme val="minor"/>
    </font>
    <font>
      <sz val="11"/>
      <name val="Century Gothic"/>
      <family val="2"/>
      <scheme val="minor"/>
    </font>
    <font>
      <b/>
      <u/>
      <sz val="10"/>
      <color rgb="FF008000"/>
      <name val="Century Gothic"/>
      <family val="2"/>
      <scheme val="minor"/>
    </font>
    <font>
      <b/>
      <u/>
      <sz val="10"/>
      <color indexed="17"/>
      <name val="Century Gothic"/>
      <family val="2"/>
      <scheme val="minor"/>
    </font>
    <font>
      <b/>
      <sz val="10"/>
      <color indexed="8"/>
      <name val="Century Gothic"/>
      <family val="2"/>
      <scheme val="minor"/>
    </font>
    <font>
      <b/>
      <sz val="10"/>
      <name val="Arial"/>
      <family val="2"/>
    </font>
    <font>
      <i/>
      <sz val="10"/>
      <name val="Arial"/>
      <family val="2"/>
    </font>
    <font>
      <b/>
      <u/>
      <sz val="10"/>
      <color theme="3" tint="-0.249977111117893"/>
      <name val="Arial"/>
      <family val="2"/>
    </font>
    <font>
      <b/>
      <i/>
      <sz val="10"/>
      <name val="Arial"/>
      <family val="2"/>
    </font>
    <font>
      <b/>
      <sz val="12"/>
      <name val="Arial"/>
      <family val="2"/>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6">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22"/>
      </left>
      <right/>
      <top style="thin">
        <color indexed="22"/>
      </top>
      <bottom style="thin">
        <color indexed="22"/>
      </bottom>
      <diagonal/>
    </border>
  </borders>
  <cellStyleXfs count="7">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1" fillId="0" borderId="0"/>
    <xf numFmtId="0" fontId="4" fillId="0" borderId="0">
      <alignment wrapText="1"/>
    </xf>
    <xf numFmtId="9" fontId="1" fillId="0" borderId="0" applyFont="0" applyFill="0" applyBorder="0" applyAlignment="0" applyProtection="0"/>
  </cellStyleXfs>
  <cellXfs count="93">
    <xf numFmtId="0" fontId="0" fillId="0" borderId="0" xfId="0"/>
    <xf numFmtId="0" fontId="6" fillId="0" borderId="0" xfId="0" applyFont="1" applyProtection="1">
      <protection hidden="1"/>
    </xf>
    <xf numFmtId="0" fontId="8" fillId="0" borderId="0" xfId="0" applyFont="1" applyAlignment="1" applyProtection="1">
      <alignment horizontal="left"/>
      <protection hidden="1"/>
    </xf>
    <xf numFmtId="168" fontId="8" fillId="0" borderId="0" xfId="4" applyNumberFormat="1" applyFont="1" applyProtection="1">
      <protection hidden="1"/>
    </xf>
    <xf numFmtId="0" fontId="9" fillId="0" borderId="0" xfId="1" applyNumberFormat="1" applyFont="1" applyAlignment="1" applyProtection="1">
      <alignment wrapText="1"/>
      <protection hidden="1"/>
    </xf>
    <xf numFmtId="0" fontId="11" fillId="0" borderId="0" xfId="0" applyFont="1"/>
    <xf numFmtId="0" fontId="7" fillId="0" borderId="0" xfId="0" applyFont="1" applyAlignment="1" applyProtection="1">
      <alignment horizontal="left"/>
      <protection hidden="1"/>
    </xf>
    <xf numFmtId="164" fontId="6" fillId="0" borderId="0" xfId="1" applyFont="1" applyProtection="1">
      <protection hidden="1"/>
    </xf>
    <xf numFmtId="164" fontId="12" fillId="0" borderId="0" xfId="2" applyNumberFormat="1" applyFont="1" applyAlignment="1" applyProtection="1">
      <alignment horizontal="right"/>
      <protection hidden="1"/>
    </xf>
    <xf numFmtId="164" fontId="6" fillId="0" borderId="0" xfId="1" applyFont="1" applyFill="1" applyBorder="1" applyProtection="1">
      <protection hidden="1"/>
    </xf>
    <xf numFmtId="167" fontId="6" fillId="0" borderId="0" xfId="1" applyNumberFormat="1" applyFont="1" applyProtection="1">
      <protection hidden="1"/>
    </xf>
    <xf numFmtId="14" fontId="7" fillId="3" borderId="2" xfId="1" applyNumberFormat="1" applyFont="1" applyFill="1" applyBorder="1" applyAlignment="1" applyProtection="1">
      <alignment horizontal="center"/>
      <protection hidden="1"/>
    </xf>
    <xf numFmtId="164" fontId="7" fillId="0" borderId="0" xfId="1" applyFont="1" applyAlignment="1" applyProtection="1">
      <alignment horizontal="left"/>
      <protection hidden="1"/>
    </xf>
    <xf numFmtId="164" fontId="7" fillId="3" borderId="2" xfId="1" applyFont="1" applyFill="1" applyBorder="1" applyAlignment="1" applyProtection="1">
      <alignment horizontal="center"/>
      <protection hidden="1"/>
    </xf>
    <xf numFmtId="0" fontId="8" fillId="0" borderId="0" xfId="1" applyNumberFormat="1" applyFont="1" applyAlignment="1" applyProtection="1">
      <alignment horizontal="center"/>
      <protection hidden="1"/>
    </xf>
    <xf numFmtId="0" fontId="8" fillId="0" borderId="0" xfId="1" applyNumberFormat="1" applyFont="1" applyFill="1" applyBorder="1" applyAlignment="1" applyProtection="1">
      <alignment horizontal="center"/>
      <protection hidden="1"/>
    </xf>
    <xf numFmtId="167" fontId="8" fillId="0" borderId="0" xfId="1" applyNumberFormat="1" applyFont="1" applyAlignment="1" applyProtection="1">
      <alignment horizontal="center"/>
      <protection hidden="1"/>
    </xf>
    <xf numFmtId="164" fontId="8" fillId="0" borderId="0" xfId="1" applyFont="1" applyAlignment="1" applyProtection="1">
      <alignment horizontal="center"/>
      <protection hidden="1"/>
    </xf>
    <xf numFmtId="0" fontId="8" fillId="0" borderId="0" xfId="0" applyFont="1" applyAlignment="1" applyProtection="1">
      <alignment horizontal="center"/>
      <protection hidden="1"/>
    </xf>
    <xf numFmtId="0" fontId="7" fillId="0" borderId="0" xfId="1" applyNumberFormat="1" applyFont="1" applyAlignment="1" applyProtection="1">
      <alignment horizontal="center"/>
      <protection hidden="1"/>
    </xf>
    <xf numFmtId="0" fontId="7" fillId="0" borderId="0" xfId="1" applyNumberFormat="1" applyFont="1" applyFill="1" applyBorder="1" applyAlignment="1" applyProtection="1">
      <alignment horizontal="center"/>
      <protection hidden="1"/>
    </xf>
    <xf numFmtId="167" fontId="7" fillId="0" borderId="0" xfId="1" applyNumberFormat="1" applyFont="1" applyProtection="1">
      <protection hidden="1"/>
    </xf>
    <xf numFmtId="164" fontId="7" fillId="0" borderId="0" xfId="1" applyFont="1" applyProtection="1">
      <protection hidden="1"/>
    </xf>
    <xf numFmtId="0" fontId="7" fillId="0" borderId="0" xfId="1" applyNumberFormat="1" applyFont="1" applyProtection="1">
      <protection hidden="1"/>
    </xf>
    <xf numFmtId="0" fontId="7" fillId="0" borderId="0" xfId="0" applyFont="1" applyProtection="1">
      <protection hidden="1"/>
    </xf>
    <xf numFmtId="165" fontId="6" fillId="0" borderId="0" xfId="0" applyNumberFormat="1" applyFont="1" applyAlignment="1" applyProtection="1">
      <alignment horizontal="left"/>
      <protection hidden="1"/>
    </xf>
    <xf numFmtId="164" fontId="6" fillId="3" borderId="3" xfId="1" applyFont="1" applyFill="1" applyBorder="1" applyProtection="1">
      <protection hidden="1"/>
    </xf>
    <xf numFmtId="164" fontId="7" fillId="0" borderId="0" xfId="1" applyFont="1" applyFill="1" applyBorder="1" applyProtection="1">
      <protection hidden="1"/>
    </xf>
    <xf numFmtId="164" fontId="7" fillId="3" borderId="3" xfId="1" applyFont="1" applyFill="1" applyBorder="1" applyProtection="1">
      <protection hidden="1"/>
    </xf>
    <xf numFmtId="164" fontId="7" fillId="3" borderId="5" xfId="1" applyFont="1" applyFill="1" applyBorder="1" applyProtection="1">
      <protection hidden="1"/>
    </xf>
    <xf numFmtId="0" fontId="6" fillId="0" borderId="0" xfId="0" applyFont="1" applyAlignment="1" applyProtection="1">
      <alignment horizontal="left"/>
      <protection hidden="1"/>
    </xf>
    <xf numFmtId="164" fontId="6" fillId="2" borderId="3" xfId="1" applyFont="1" applyFill="1" applyBorder="1" applyProtection="1">
      <protection hidden="1"/>
    </xf>
    <xf numFmtId="0" fontId="6" fillId="0" borderId="0" xfId="6" applyNumberFormat="1" applyFont="1" applyAlignment="1" applyProtection="1">
      <alignment horizontal="left"/>
      <protection hidden="1"/>
    </xf>
    <xf numFmtId="166" fontId="6" fillId="2" borderId="3" xfId="6" applyNumberFormat="1" applyFont="1" applyFill="1" applyBorder="1" applyAlignment="1" applyProtection="1">
      <alignment horizontal="right"/>
      <protection hidden="1"/>
    </xf>
    <xf numFmtId="166" fontId="6" fillId="0" borderId="0" xfId="6" applyNumberFormat="1" applyFont="1" applyFill="1" applyBorder="1" applyAlignment="1" applyProtection="1">
      <alignment horizontal="right"/>
      <protection hidden="1"/>
    </xf>
    <xf numFmtId="167" fontId="6" fillId="0" borderId="0" xfId="1" applyNumberFormat="1" applyFont="1" applyAlignment="1" applyProtection="1">
      <alignment horizontal="center"/>
      <protection hidden="1"/>
    </xf>
    <xf numFmtId="164" fontId="6" fillId="0" borderId="0" xfId="1" applyFont="1" applyAlignment="1" applyProtection="1">
      <alignment horizontal="center"/>
      <protection hidden="1"/>
    </xf>
    <xf numFmtId="166" fontId="6" fillId="0" borderId="0" xfId="6" applyNumberFormat="1" applyFont="1" applyAlignment="1" applyProtection="1">
      <alignment horizontal="center"/>
      <protection hidden="1"/>
    </xf>
    <xf numFmtId="0" fontId="7" fillId="0" borderId="0" xfId="6" applyNumberFormat="1" applyFont="1" applyAlignment="1" applyProtection="1">
      <alignment horizontal="left"/>
      <protection hidden="1"/>
    </xf>
    <xf numFmtId="166" fontId="7" fillId="3" borderId="3" xfId="6" applyNumberFormat="1" applyFont="1" applyFill="1" applyBorder="1" applyAlignment="1" applyProtection="1">
      <alignment horizontal="right"/>
      <protection hidden="1"/>
    </xf>
    <xf numFmtId="166" fontId="7" fillId="0" borderId="0" xfId="6" applyNumberFormat="1" applyFont="1" applyFill="1" applyBorder="1" applyAlignment="1" applyProtection="1">
      <alignment horizontal="right"/>
      <protection hidden="1"/>
    </xf>
    <xf numFmtId="167" fontId="7" fillId="0" borderId="0" xfId="1" applyNumberFormat="1" applyFont="1" applyAlignment="1" applyProtection="1">
      <alignment horizontal="center"/>
      <protection hidden="1"/>
    </xf>
    <xf numFmtId="164" fontId="7" fillId="0" borderId="0" xfId="1" applyFont="1" applyAlignment="1" applyProtection="1">
      <alignment horizontal="center"/>
      <protection hidden="1"/>
    </xf>
    <xf numFmtId="166" fontId="7" fillId="0" borderId="0" xfId="6" applyNumberFormat="1" applyFont="1" applyAlignment="1" applyProtection="1">
      <alignment horizontal="center"/>
      <protection hidden="1"/>
    </xf>
    <xf numFmtId="166" fontId="6" fillId="0" borderId="0" xfId="6" applyNumberFormat="1" applyFont="1" applyFill="1" applyBorder="1" applyProtection="1">
      <protection hidden="1"/>
    </xf>
    <xf numFmtId="166" fontId="6" fillId="3" borderId="3" xfId="6" applyNumberFormat="1" applyFont="1" applyFill="1" applyBorder="1" applyProtection="1">
      <protection hidden="1"/>
    </xf>
    <xf numFmtId="166" fontId="6" fillId="0" borderId="0" xfId="6" applyNumberFormat="1" applyFont="1" applyProtection="1">
      <protection hidden="1"/>
    </xf>
    <xf numFmtId="0" fontId="6" fillId="0" borderId="0" xfId="1" applyNumberFormat="1" applyFont="1" applyAlignment="1" applyProtection="1">
      <alignment horizontal="left"/>
      <protection hidden="1"/>
    </xf>
    <xf numFmtId="0" fontId="6" fillId="0" borderId="0" xfId="4" applyFont="1" applyProtection="1">
      <protection hidden="1"/>
    </xf>
    <xf numFmtId="166" fontId="6" fillId="0" borderId="0" xfId="6" applyNumberFormat="1" applyFont="1" applyAlignment="1" applyProtection="1">
      <alignment wrapText="1"/>
      <protection hidden="1"/>
    </xf>
    <xf numFmtId="0" fontId="6" fillId="0" borderId="0" xfId="5" applyFont="1" applyProtection="1">
      <alignment wrapText="1"/>
      <protection hidden="1"/>
    </xf>
    <xf numFmtId="0" fontId="7" fillId="0" borderId="0" xfId="1" applyNumberFormat="1" applyFont="1" applyAlignment="1" applyProtection="1">
      <protection hidden="1"/>
    </xf>
    <xf numFmtId="166" fontId="6" fillId="0" borderId="0" xfId="6" applyNumberFormat="1" applyFont="1" applyAlignment="1" applyProtection="1">
      <protection hidden="1"/>
    </xf>
    <xf numFmtId="0" fontId="13" fillId="0" borderId="0" xfId="3" applyNumberFormat="1" applyFont="1" applyAlignment="1" applyProtection="1">
      <alignment horizontal="right"/>
      <protection hidden="1"/>
    </xf>
    <xf numFmtId="168" fontId="6" fillId="3" borderId="2" xfId="1" applyNumberFormat="1" applyFont="1" applyFill="1" applyBorder="1" applyAlignment="1" applyProtection="1">
      <alignment horizontal="center"/>
      <protection hidden="1"/>
    </xf>
    <xf numFmtId="166" fontId="14" fillId="3" borderId="2" xfId="6" applyNumberFormat="1" applyFont="1" applyFill="1" applyBorder="1" applyProtection="1">
      <protection hidden="1"/>
    </xf>
    <xf numFmtId="168" fontId="6" fillId="0" borderId="0" xfId="4" applyNumberFormat="1" applyFont="1" applyProtection="1">
      <protection hidden="1"/>
    </xf>
    <xf numFmtId="168" fontId="7" fillId="2" borderId="2" xfId="4" applyNumberFormat="1" applyFont="1" applyFill="1" applyBorder="1" applyAlignment="1" applyProtection="1">
      <alignment horizontal="center" wrapText="1"/>
      <protection hidden="1"/>
    </xf>
    <xf numFmtId="0" fontId="7" fillId="2" borderId="2" xfId="4" applyFont="1" applyFill="1" applyBorder="1" applyAlignment="1" applyProtection="1">
      <alignment horizontal="center" wrapText="1"/>
      <protection hidden="1"/>
    </xf>
    <xf numFmtId="164" fontId="7" fillId="2" borderId="2" xfId="1" applyFont="1" applyFill="1" applyBorder="1" applyAlignment="1" applyProtection="1">
      <alignment horizontal="center" wrapText="1"/>
      <protection hidden="1"/>
    </xf>
    <xf numFmtId="166" fontId="7" fillId="2" borderId="4" xfId="6" applyNumberFormat="1" applyFont="1" applyFill="1" applyBorder="1" applyAlignment="1" applyProtection="1">
      <alignment horizontal="center" wrapText="1"/>
      <protection hidden="1"/>
    </xf>
    <xf numFmtId="164" fontId="7" fillId="0" borderId="0" xfId="1" applyFont="1" applyFill="1" applyBorder="1" applyAlignment="1" applyProtection="1">
      <alignment horizontal="center" wrapText="1"/>
      <protection hidden="1"/>
    </xf>
    <xf numFmtId="164" fontId="7" fillId="3" borderId="2" xfId="1" applyFont="1" applyFill="1" applyBorder="1" applyAlignment="1" applyProtection="1">
      <alignment horizontal="center" wrapText="1"/>
      <protection hidden="1"/>
    </xf>
    <xf numFmtId="166" fontId="7" fillId="3" borderId="2" xfId="6" applyNumberFormat="1" applyFont="1" applyFill="1" applyBorder="1" applyAlignment="1" applyProtection="1">
      <alignment horizontal="center" wrapText="1"/>
      <protection hidden="1"/>
    </xf>
    <xf numFmtId="169" fontId="7" fillId="3" borderId="2" xfId="6" applyNumberFormat="1" applyFont="1" applyFill="1" applyBorder="1" applyAlignment="1" applyProtection="1">
      <alignment horizontal="center" wrapText="1"/>
      <protection hidden="1"/>
    </xf>
    <xf numFmtId="0" fontId="7" fillId="3" borderId="2" xfId="4" applyFont="1" applyFill="1" applyBorder="1" applyAlignment="1" applyProtection="1">
      <alignment horizontal="center" wrapText="1"/>
      <protection hidden="1"/>
    </xf>
    <xf numFmtId="0" fontId="7" fillId="0" borderId="0" xfId="4" applyFont="1" applyAlignment="1" applyProtection="1">
      <alignment horizontal="center" wrapText="1"/>
      <protection hidden="1"/>
    </xf>
    <xf numFmtId="168" fontId="6" fillId="0" borderId="0" xfId="4" applyNumberFormat="1" applyFont="1" applyAlignment="1" applyProtection="1">
      <alignment horizontal="center"/>
      <protection hidden="1"/>
    </xf>
    <xf numFmtId="0" fontId="6" fillId="0" borderId="0" xfId="4" applyFont="1" applyAlignment="1" applyProtection="1">
      <alignment horizontal="center"/>
      <protection hidden="1"/>
    </xf>
    <xf numFmtId="10" fontId="6" fillId="0" borderId="0" xfId="6" applyNumberFormat="1" applyFont="1" applyFill="1" applyBorder="1" applyProtection="1">
      <protection hidden="1"/>
    </xf>
    <xf numFmtId="164" fontId="6" fillId="0" borderId="0" xfId="4" applyNumberFormat="1" applyFont="1" applyProtection="1">
      <protection hidden="1"/>
    </xf>
    <xf numFmtId="168" fontId="6" fillId="0" borderId="0" xfId="5" applyNumberFormat="1" applyFont="1" applyAlignment="1" applyProtection="1">
      <alignment horizontal="center"/>
      <protection hidden="1"/>
    </xf>
    <xf numFmtId="168" fontId="7" fillId="0" borderId="0" xfId="4" applyNumberFormat="1" applyFont="1" applyProtection="1">
      <protection hidden="1"/>
    </xf>
    <xf numFmtId="0" fontId="7" fillId="0" borderId="0" xfId="4" applyFont="1" applyProtection="1">
      <protection hidden="1"/>
    </xf>
    <xf numFmtId="164" fontId="7" fillId="0" borderId="1" xfId="1" applyFont="1" applyBorder="1" applyProtection="1">
      <protection hidden="1"/>
    </xf>
    <xf numFmtId="166" fontId="7" fillId="0" borderId="0" xfId="6" applyNumberFormat="1" applyFont="1" applyAlignment="1" applyProtection="1">
      <alignment wrapText="1"/>
      <protection hidden="1"/>
    </xf>
    <xf numFmtId="0" fontId="7" fillId="0" borderId="0" xfId="5" applyFont="1" applyProtection="1">
      <alignment wrapText="1"/>
      <protection hidden="1"/>
    </xf>
    <xf numFmtId="164" fontId="7" fillId="0" borderId="0" xfId="1" applyFont="1" applyAlignment="1" applyProtection="1">
      <alignment wrapText="1"/>
      <protection hidden="1"/>
    </xf>
    <xf numFmtId="166" fontId="7" fillId="0" borderId="0" xfId="6" applyNumberFormat="1" applyFont="1" applyProtection="1">
      <protection hidden="1"/>
    </xf>
    <xf numFmtId="164" fontId="6" fillId="0" borderId="0" xfId="1" applyFont="1" applyAlignment="1" applyProtection="1">
      <alignment wrapText="1"/>
      <protection hidden="1"/>
    </xf>
    <xf numFmtId="0" fontId="10" fillId="0" borderId="0" xfId="0" applyFont="1" applyAlignment="1" applyProtection="1">
      <alignment horizontal="left"/>
      <protection hidden="1"/>
    </xf>
    <xf numFmtId="0" fontId="10" fillId="0" borderId="0" xfId="5" applyFont="1" applyAlignment="1" applyProtection="1">
      <protection hidden="1"/>
    </xf>
    <xf numFmtId="0" fontId="1" fillId="0" borderId="0" xfId="0" applyFont="1" applyProtection="1">
      <protection hidden="1"/>
    </xf>
    <xf numFmtId="0" fontId="16" fillId="0" borderId="0" xfId="0" applyFont="1" applyAlignment="1" applyProtection="1">
      <alignment horizontal="left" wrapText="1"/>
      <protection hidden="1"/>
    </xf>
    <xf numFmtId="0" fontId="1" fillId="0" borderId="0" xfId="0" applyFont="1" applyAlignment="1" applyProtection="1">
      <alignment horizontal="justify" wrapText="1"/>
      <protection hidden="1"/>
    </xf>
    <xf numFmtId="0" fontId="15" fillId="0" borderId="0" xfId="0" applyFont="1" applyAlignment="1" applyProtection="1">
      <alignment horizontal="justify" wrapText="1"/>
      <protection hidden="1"/>
    </xf>
    <xf numFmtId="0" fontId="16" fillId="0" borderId="0" xfId="0" applyFont="1" applyAlignment="1" applyProtection="1">
      <alignment horizontal="justify" wrapText="1"/>
      <protection hidden="1"/>
    </xf>
    <xf numFmtId="0" fontId="18" fillId="0" borderId="0" xfId="0" applyFont="1" applyAlignment="1" applyProtection="1">
      <alignment horizontal="justify" wrapText="1"/>
      <protection hidden="1"/>
    </xf>
    <xf numFmtId="0" fontId="15" fillId="0" borderId="0" xfId="0" applyFont="1" applyAlignment="1">
      <alignment horizontal="justify" wrapText="1"/>
    </xf>
    <xf numFmtId="0" fontId="1" fillId="0" borderId="0" xfId="0" applyFont="1" applyAlignment="1">
      <alignment wrapText="1"/>
    </xf>
    <xf numFmtId="0" fontId="1" fillId="0" borderId="0" xfId="0" applyFont="1" applyAlignment="1">
      <alignment horizontal="justify" wrapText="1"/>
    </xf>
    <xf numFmtId="0" fontId="19" fillId="0" borderId="0" xfId="0" applyFont="1" applyAlignment="1" applyProtection="1">
      <alignment horizontal="left" wrapText="1"/>
      <protection hidden="1"/>
    </xf>
    <xf numFmtId="0" fontId="17" fillId="0" borderId="0" xfId="2" applyFont="1" applyAlignment="1" applyProtection="1">
      <alignment horizontal="left" vertical="center" wrapText="1"/>
    </xf>
  </cellXfs>
  <cellStyles count="7">
    <cellStyle name="Comma" xfId="1" builtinId="3"/>
    <cellStyle name="Hyperlink" xfId="2" builtinId="8"/>
    <cellStyle name="Hyperlink_loan_amortization" xfId="3" xr:uid="{00000000-0005-0000-0000-000002000000}"/>
    <cellStyle name="Normal" xfId="0" builtinId="0" customBuiltin="1"/>
    <cellStyle name="Normal_Amortisation" xfId="4" xr:uid="{00000000-0005-0000-0000-000004000000}"/>
    <cellStyle name="Normal_loan_amortization" xfId="5" xr:uid="{00000000-0005-0000-0000-000005000000}"/>
    <cellStyle name="Percent" xfId="6" builtinId="5"/>
  </cellStyles>
  <dxfs count="1">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s>
  <tableStyles count="0" defaultTableStyle="TableStyleMedium9" defaultPivotStyle="PivotStyleLight16"/>
  <colors>
    <mruColors>
      <color rgb="FFFFFFCC"/>
      <color rgb="FF003200"/>
      <color rgb="FF2496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ZA"/>
              <a:t>Annual</a:t>
            </a:r>
            <a:r>
              <a:rPr lang="en-ZA" baseline="0"/>
              <a:t> Return On Investment</a:t>
            </a:r>
            <a:endParaRPr lang="en-ZA"/>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5.9917355371900828E-2"/>
          <c:y val="6.7340067340067339E-2"/>
          <c:w val="0.9297520661157026"/>
          <c:h val="0.84848484848484862"/>
        </c:manualLayout>
      </c:layout>
      <c:barChart>
        <c:barDir val="col"/>
        <c:grouping val="clustered"/>
        <c:varyColors val="0"/>
        <c:ser>
          <c:idx val="1"/>
          <c:order val="0"/>
          <c:tx>
            <c:strRef>
              <c:f>ROI!$A$25</c:f>
              <c:strCache>
                <c:ptCount val="1"/>
                <c:pt idx="0">
                  <c:v>Annual Return</c:v>
                </c:pt>
              </c:strCache>
            </c:strRef>
          </c:tx>
          <c:spPr>
            <a:gradFill rotWithShape="1">
              <a:gsLst>
                <a:gs pos="0">
                  <a:schemeClr val="accent2">
                    <a:tint val="98000"/>
                    <a:hueMod val="94000"/>
                    <a:satMod val="130000"/>
                    <a:lumMod val="128000"/>
                  </a:schemeClr>
                </a:gs>
                <a:gs pos="100000">
                  <a:schemeClr val="accent2">
                    <a:shade val="94000"/>
                    <a:lumMod val="88000"/>
                  </a:schemeClr>
                </a:gs>
              </a:gsLst>
              <a:lin ang="5400000" scaled="0"/>
            </a:gradFill>
            <a:ln>
              <a:noFill/>
            </a:ln>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c:spPr>
          <c:invertIfNegative val="0"/>
          <c:cat>
            <c:numRef>
              <c:f>ROI!$B$5:$U$5</c:f>
              <c:numCache>
                <c:formatCode>General</c:formatCode>
                <c:ptCount val="20"/>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numCache>
            </c:numRef>
          </c:cat>
          <c:val>
            <c:numRef>
              <c:f>ROI!$B$25:$U$25</c:f>
              <c:numCache>
                <c:formatCode>0.0%</c:formatCode>
                <c:ptCount val="20"/>
                <c:pt idx="0">
                  <c:v>7.1296229781530343E-2</c:v>
                </c:pt>
                <c:pt idx="1">
                  <c:v>8.5066860433960612E-2</c:v>
                </c:pt>
                <c:pt idx="2">
                  <c:v>9.0428889622786321E-2</c:v>
                </c:pt>
                <c:pt idx="3">
                  <c:v>6.8411252246334001E-2</c:v>
                </c:pt>
                <c:pt idx="4">
                  <c:v>3.4388797026829662E-2</c:v>
                </c:pt>
                <c:pt idx="5">
                  <c:v>8.4078358380406074E-2</c:v>
                </c:pt>
                <c:pt idx="6">
                  <c:v>5.0314014377650859E-2</c:v>
                </c:pt>
                <c:pt idx="7">
                  <c:v>6.4017099558779184E-2</c:v>
                </c:pt>
                <c:pt idx="8">
                  <c:v>3.9854959562245294E-2</c:v>
                </c:pt>
                <c:pt idx="9">
                  <c:v>2.4117126701550994E-2</c:v>
                </c:pt>
                <c:pt idx="10">
                  <c:v>6.6356843713001296E-2</c:v>
                </c:pt>
                <c:pt idx="11">
                  <c:v>8.7667563392839126E-2</c:v>
                </c:pt>
                <c:pt idx="12">
                  <c:v>3.002692860861278E-2</c:v>
                </c:pt>
                <c:pt idx="13">
                  <c:v>6.1468451548166464E-2</c:v>
                </c:pt>
                <c:pt idx="14">
                  <c:v>8.2087807449264943E-2</c:v>
                </c:pt>
                <c:pt idx="15">
                  <c:v>7.564861791541376E-2</c:v>
                </c:pt>
                <c:pt idx="16">
                  <c:v>8.9188095535156497E-2</c:v>
                </c:pt>
                <c:pt idx="17">
                  <c:v>5.353725161833002E-2</c:v>
                </c:pt>
                <c:pt idx="18">
                  <c:v>3.3841639787762001E-2</c:v>
                </c:pt>
                <c:pt idx="19">
                  <c:v>8.9435618522203136E-2</c:v>
                </c:pt>
              </c:numCache>
            </c:numRef>
          </c:val>
          <c:extLst>
            <c:ext xmlns:c16="http://schemas.microsoft.com/office/drawing/2014/chart" uri="{C3380CC4-5D6E-409C-BE32-E72D297353CC}">
              <c16:uniqueId val="{00000000-A348-41C4-8279-2D1D1A7DC3B8}"/>
            </c:ext>
          </c:extLst>
        </c:ser>
        <c:dLbls>
          <c:showLegendKey val="0"/>
          <c:showVal val="0"/>
          <c:showCatName val="0"/>
          <c:showSerName val="0"/>
          <c:showPercent val="0"/>
          <c:showBubbleSize val="0"/>
        </c:dLbls>
        <c:gapWidth val="60"/>
        <c:axId val="668983608"/>
        <c:axId val="668985176"/>
      </c:barChart>
      <c:lineChart>
        <c:grouping val="standard"/>
        <c:varyColors val="0"/>
        <c:ser>
          <c:idx val="2"/>
          <c:order val="1"/>
          <c:tx>
            <c:strRef>
              <c:f>ROI!$A$26</c:f>
              <c:strCache>
                <c:ptCount val="1"/>
                <c:pt idx="0">
                  <c:v>Cumulative Annual Return</c:v>
                </c:pt>
              </c:strCache>
            </c:strRef>
          </c:tx>
          <c:spPr>
            <a:ln w="34925" cap="rnd">
              <a:solidFill>
                <a:schemeClr val="accent3"/>
              </a:solidFill>
              <a:round/>
            </a:ln>
            <a:effectLst>
              <a:outerShdw blurRad="50800" dist="38100" dir="5400000" rotWithShape="0">
                <a:srgbClr val="000000">
                  <a:alpha val="46000"/>
                </a:srgbClr>
              </a:outerShdw>
            </a:effectLst>
          </c:spPr>
          <c:marker>
            <c:symbol val="circle"/>
            <c:size val="6"/>
            <c:spPr>
              <a:gradFill rotWithShape="1">
                <a:gsLst>
                  <a:gs pos="0">
                    <a:schemeClr val="accent3">
                      <a:tint val="98000"/>
                      <a:hueMod val="94000"/>
                      <a:satMod val="130000"/>
                      <a:lumMod val="128000"/>
                    </a:schemeClr>
                  </a:gs>
                  <a:gs pos="100000">
                    <a:schemeClr val="accent3">
                      <a:shade val="94000"/>
                      <a:lumMod val="88000"/>
                    </a:schemeClr>
                  </a:gs>
                </a:gsLst>
                <a:lin ang="5400000" scaled="0"/>
              </a:gradFill>
              <a:ln w="9525">
                <a:solidFill>
                  <a:schemeClr val="accent3"/>
                </a:solidFill>
                <a:round/>
              </a:ln>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c:spPr>
          </c:marker>
          <c:cat>
            <c:numRef>
              <c:f>ROI!$B$5:$U$5</c:f>
              <c:numCache>
                <c:formatCode>General</c:formatCode>
                <c:ptCount val="20"/>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numCache>
            </c:numRef>
          </c:cat>
          <c:val>
            <c:numRef>
              <c:f>ROI!$B$26:$U$26</c:f>
              <c:numCache>
                <c:formatCode>0.0%</c:formatCode>
                <c:ptCount val="20"/>
                <c:pt idx="0">
                  <c:v>7.1296229771244654E-2</c:v>
                </c:pt>
                <c:pt idx="1">
                  <c:v>8.1903001726045352E-2</c:v>
                </c:pt>
                <c:pt idx="2">
                  <c:v>8.6861984300998132E-2</c:v>
                </c:pt>
                <c:pt idx="3">
                  <c:v>7.827420464410656E-2</c:v>
                </c:pt>
                <c:pt idx="4">
                  <c:v>6.1375879849787172E-2</c:v>
                </c:pt>
                <c:pt idx="5">
                  <c:v>6.8927849620356266E-2</c:v>
                </c:pt>
                <c:pt idx="6">
                  <c:v>6.3424660068259253E-2</c:v>
                </c:pt>
                <c:pt idx="7">
                  <c:v>6.3581628805998422E-2</c:v>
                </c:pt>
                <c:pt idx="8">
                  <c:v>5.788296622783283E-2</c:v>
                </c:pt>
                <c:pt idx="9">
                  <c:v>5.0547517144757144E-2</c:v>
                </c:pt>
                <c:pt idx="10">
                  <c:v>5.3726293404850273E-2</c:v>
                </c:pt>
                <c:pt idx="11">
                  <c:v>6.0254905454644819E-2</c:v>
                </c:pt>
                <c:pt idx="12">
                  <c:v>5.4759288224358188E-2</c:v>
                </c:pt>
                <c:pt idx="13">
                  <c:v>5.5903546091476422E-2</c:v>
                </c:pt>
                <c:pt idx="14">
                  <c:v>6.0210730803572338E-2</c:v>
                </c:pt>
                <c:pt idx="15">
                  <c:v>6.2677901015074908E-2</c:v>
                </c:pt>
                <c:pt idx="16">
                  <c:v>6.6804297701658022E-2</c:v>
                </c:pt>
                <c:pt idx="17">
                  <c:v>6.4809081211083794E-2</c:v>
                </c:pt>
                <c:pt idx="18">
                  <c:v>6.0404281106135424E-2</c:v>
                </c:pt>
                <c:pt idx="19">
                  <c:v>6.4385645109773668E-2</c:v>
                </c:pt>
              </c:numCache>
            </c:numRef>
          </c:val>
          <c:smooth val="0"/>
          <c:extLst>
            <c:ext xmlns:c16="http://schemas.microsoft.com/office/drawing/2014/chart" uri="{C3380CC4-5D6E-409C-BE32-E72D297353CC}">
              <c16:uniqueId val="{00000001-A348-41C4-8279-2D1D1A7DC3B8}"/>
            </c:ext>
          </c:extLst>
        </c:ser>
        <c:dLbls>
          <c:showLegendKey val="0"/>
          <c:showVal val="0"/>
          <c:showCatName val="0"/>
          <c:showSerName val="0"/>
          <c:showPercent val="0"/>
          <c:showBubbleSize val="0"/>
        </c:dLbls>
        <c:marker val="1"/>
        <c:smooth val="0"/>
        <c:axId val="668983608"/>
        <c:axId val="668985176"/>
      </c:lineChart>
      <c:catAx>
        <c:axId val="66898360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540000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668985176"/>
        <c:crosses val="autoZero"/>
        <c:auto val="1"/>
        <c:lblAlgn val="ctr"/>
        <c:lblOffset val="100"/>
        <c:tickLblSkip val="1"/>
        <c:tickMarkSkip val="1"/>
        <c:noMultiLvlLbl val="0"/>
      </c:catAx>
      <c:valAx>
        <c:axId val="668985176"/>
        <c:scaling>
          <c:orientation val="minMax"/>
        </c:scaling>
        <c:delete val="0"/>
        <c:axPos val="l"/>
        <c:majorGridlines>
          <c:spPr>
            <a:ln w="9525" cap="flat" cmpd="sng" algn="ctr">
              <a:solidFill>
                <a:schemeClr val="lt1">
                  <a:lumMod val="95000"/>
                  <a:alpha val="10000"/>
                </a:schemeClr>
              </a:solidFill>
              <a:round/>
            </a:ln>
            <a:effectLst/>
          </c:spPr>
        </c:majorGridlines>
        <c:numFmt formatCode="0.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66898360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gradFill>
        <a:gsLst>
          <a:gs pos="100000">
            <a:schemeClr val="dk1">
              <a:lumMod val="95000"/>
              <a:lumOff val="5000"/>
            </a:schemeClr>
          </a:gs>
          <a:gs pos="0">
            <a:schemeClr val="dk1">
              <a:lumMod val="75000"/>
              <a:lumOff val="25000"/>
            </a:schemeClr>
          </a:gs>
        </a:gsLst>
        <a:path path="circle">
          <a:fillToRect l="50000" t="50000" r="50000" b="50000"/>
        </a:path>
      </a:gradFill>
      <a:ln w="9525">
        <a:solidFill>
          <a:schemeClr val="dk1">
            <a:lumMod val="75000"/>
            <a:lumOff val="25000"/>
          </a:schemeClr>
        </a:solidFill>
      </a:ln>
    </cs:spPr>
  </cs:downBar>
  <cs:dropLine>
    <cs:lnRef idx="0"/>
    <cs:fillRef idx="0"/>
    <cs:effectRef idx="0"/>
    <cs:fontRef idx="minor">
      <a:schemeClr val="tx1"/>
    </cs:fontRef>
    <cs:spPr>
      <a:ln w="9525" cap="flat" cmpd="sng" algn="ctr">
        <a:solidFill>
          <a:schemeClr val="lt1"/>
        </a:solidFill>
        <a:round/>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cap="flat" cmpd="sng" algn="ctr">
        <a:solidFill>
          <a:schemeClr val="lt1"/>
        </a:solidFill>
        <a:round/>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gradFill>
        <a:gsLst>
          <a:gs pos="100000">
            <a:schemeClr val="lt1">
              <a:lumMod val="85000"/>
            </a:schemeClr>
          </a:gs>
          <a:gs pos="0">
            <a:schemeClr val="lt1"/>
          </a:gs>
        </a:gsLst>
        <a:path path="circle">
          <a:fillToRect l="50000" t="50000" r="50000" b="50000"/>
        </a:path>
      </a:gradFill>
      <a:ln w="9525" cap="flat" cmpd="sng" algn="ctr">
        <a:solidFill>
          <a:schemeClr val="lt1"/>
        </a:solidFill>
        <a:round/>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codeName="Chart7"/>
  <sheetViews>
    <sheetView zoomScale="95" workbookViewId="0" zoomToFit="1"/>
  </sheetViews>
  <pageMargins left="0.74803149606299213" right="0.74803149606299213" top="0.98425196850393704" bottom="0.98425196850393704" header="0.51181102362204722" footer="0.51181102362204722"/>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hyperlink" Target="https://www.excel-skills.com/macro.php?tempno=26"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excel-skills.com/retirement-annuity-calculator.php" TargetMode="External"/></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41B65BFB-813D-415B-8141-FED4070EEEE8}"/>
            </a:ext>
          </a:extLst>
        </xdr:cNvPr>
        <xdr:cNvGrpSpPr/>
      </xdr:nvGrpSpPr>
      <xdr:grpSpPr>
        <a:xfrm>
          <a:off x="22860" y="22860"/>
          <a:ext cx="9394240" cy="3591600"/>
          <a:chOff x="17134" y="17145"/>
          <a:chExt cx="9252000" cy="3671610"/>
        </a:xfrm>
      </xdr:grpSpPr>
      <xdr:sp macro="" textlink="" fLocksText="0">
        <xdr:nvSpPr>
          <xdr:cNvPr id="5" name="Rectangle 1">
            <a:extLst>
              <a:ext uri="{FF2B5EF4-FFF2-40B4-BE49-F238E27FC236}">
                <a16:creationId xmlns:a16="http://schemas.microsoft.com/office/drawing/2014/main" id="{B96D53BF-88DF-4F2F-9E5B-CAB2B55DC187}"/>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How to activate our trial version</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Enable our 100% secure trial version macro to display the full version of the template. You should see a security warning message indicating that macros have been disabled - the trail version can be activated by enabling the macro content. Once you enable the macro, all the sheets included in the full version will be visible and you will be able to test the template features.</a:t>
            </a:r>
          </a:p>
          <a:p>
            <a:pPr marL="0" algn="just" rtl="0">
              <a:lnSpc>
                <a:spcPct val="100000"/>
              </a:lnSpc>
              <a:spcBef>
                <a:spcPts val="300"/>
              </a:spcBef>
              <a:spcAft>
                <a:spcPts val="300"/>
              </a:spcAft>
              <a:defRPr sz="1000"/>
            </a:pPr>
            <a:r>
              <a:rPr lang="en-US" sz="1200" b="1" i="0" u="none" strike="noStrike" baseline="0">
                <a:solidFill>
                  <a:srgbClr val="FFFFFF"/>
                </a:solidFill>
                <a:latin typeface="+mn-lt"/>
                <a:cs typeface="Arial" panose="020B0604020202020204" pitchFamily="34" charset="0"/>
              </a:rPr>
              <a:t>Trial version restrictions</a:t>
            </a:r>
          </a:p>
          <a:p>
            <a:pPr marL="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The trial version includes all the functionality of the full version but you cannot save the template or print any of the worksheets. You will also not be able to move or copy any of the worksheets. The aim of the trial version is to illustrate the functionality which is included in the full version and the trial can therefore only be used to try out the template functionality for one session at a time. We only use macros for the trial versions of our templates - none of the full versions of our templates contain any macros!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D4B52DF2-C161-4597-BCDF-81C94F9D1DF9}"/>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Go</a:t>
            </a:r>
            <a:r>
              <a:rPr lang="en-ZA" sz="1400" b="1" u="none" baseline="0">
                <a:solidFill>
                  <a:schemeClr val="bg1"/>
                </a:solidFill>
                <a:latin typeface="+mn-lt"/>
              </a:rPr>
              <a:t> to step-by-step macro instructions</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5D8C9079-73A2-4C06-AD08-E2CB4CE37B96}"/>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5FD00616-7E01-40D1-9C41-D0952783B815}"/>
            </a:ext>
          </a:extLst>
        </xdr:cNvPr>
        <xdr:cNvGrpSpPr/>
      </xdr:nvGrpSpPr>
      <xdr:grpSpPr>
        <a:xfrm>
          <a:off x="22860" y="22860"/>
          <a:ext cx="9394240" cy="3591600"/>
          <a:chOff x="17134" y="17145"/>
          <a:chExt cx="9252000" cy="3671610"/>
        </a:xfrm>
      </xdr:grpSpPr>
      <xdr:sp macro="" textlink="" fLocksText="0">
        <xdr:nvSpPr>
          <xdr:cNvPr id="5" name="Rectangle 1">
            <a:extLst>
              <a:ext uri="{FF2B5EF4-FFF2-40B4-BE49-F238E27FC236}">
                <a16:creationId xmlns:a16="http://schemas.microsoft.com/office/drawing/2014/main" id="{901ED86A-5D54-476F-B811-2F12DC7E500B}"/>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ANNUITY INVESTMENT RETURN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calculate the annual investment return that results from the investment of a monthly annuity. Users are required to enter the monthly annuity amounts and the appropriate investment valuation in order to calculate an annual investment return. The template also facilitates including a lump sum in the investment return calculation, calculating an investment valuation forecast and calculating a cumulative annual investment return. </a:t>
            </a:r>
          </a:p>
          <a:p>
            <a:pPr marL="1800000" algn="just" rtl="0">
              <a:lnSpc>
                <a:spcPct val="100000"/>
              </a:lnSpc>
              <a:spcBef>
                <a:spcPts val="24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functionality!</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a trial version of the template created to enable you to try out the template functionality. You will not be able to save or print any of your changes. Get the full version for a fully unprotected version of the template where you have full access to all the template functionality.</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9C5851E1-167C-4450-A661-AC9592579E12}"/>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37166041-628B-4C69-B459-49A66C4201C5}"/>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9B7EF291-553E-427B-96C8-A3DBB6A2E9B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3.xml><?xml version="1.0" encoding="utf-8"?>
<xdr:wsDr xmlns:xdr="http://schemas.openxmlformats.org/drawingml/2006/spreadsheetDrawing" xmlns:a="http://schemas.openxmlformats.org/drawingml/2006/main">
  <xdr:oneCellAnchor>
    <xdr:from>
      <xdr:col>1</xdr:col>
      <xdr:colOff>182880</xdr:colOff>
      <xdr:row>4</xdr:row>
      <xdr:rowOff>271440</xdr:rowOff>
    </xdr:from>
    <xdr:ext cx="2788920" cy="1114490"/>
    <xdr:sp macro="" textlink="">
      <xdr:nvSpPr>
        <xdr:cNvPr id="10" name="Rectangle 17">
          <a:extLst>
            <a:ext uri="{FF2B5EF4-FFF2-40B4-BE49-F238E27FC236}">
              <a16:creationId xmlns:a16="http://schemas.microsoft.com/office/drawing/2014/main" id="{2EB4AA71-49C6-4491-9B9D-D091E7EAA88B}"/>
            </a:ext>
          </a:extLst>
        </xdr:cNvPr>
        <xdr:cNvSpPr>
          <a:spLocks noChangeArrowheads="1"/>
        </xdr:cNvSpPr>
      </xdr:nvSpPr>
      <xdr:spPr bwMode="auto">
        <a:xfrm>
          <a:off x="7711440" y="1018200"/>
          <a:ext cx="278892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2</xdr:col>
      <xdr:colOff>48126</xdr:colOff>
      <xdr:row>7</xdr:row>
      <xdr:rowOff>32229</xdr:rowOff>
    </xdr:from>
    <xdr:ext cx="6825916" cy="1692982"/>
    <xdr:sp macro="" textlink="">
      <xdr:nvSpPr>
        <xdr:cNvPr id="3" name="Rectangle 17">
          <a:extLst>
            <a:ext uri="{FF2B5EF4-FFF2-40B4-BE49-F238E27FC236}">
              <a16:creationId xmlns:a16="http://schemas.microsoft.com/office/drawing/2014/main" id="{8EB864B0-7A2A-4985-B87E-CC801F31A64E}"/>
            </a:ext>
          </a:extLst>
        </xdr:cNvPr>
        <xdr:cNvSpPr>
          <a:spLocks noChangeArrowheads="1"/>
        </xdr:cNvSpPr>
      </xdr:nvSpPr>
      <xdr:spPr bwMode="auto">
        <a:xfrm>
          <a:off x="3280610" y="1435913"/>
          <a:ext cx="6825916"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Enter the monthly annuity amounts and investment valuations on this sheet in order to automatically calculate the annual investment return. The monthly and annual periods are determined by the start date entered in cell D2 and a lump sum amount at the beginning of the investment period can be entered in cell G2. The forecast section at the bottom of the sheet can be used to calculate an investment valuation forecast. The cumulative annual investment return can be determined by using the calculations in column I to L on the Balances sheet. </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1</xdr:col>
      <xdr:colOff>104273</xdr:colOff>
      <xdr:row>11</xdr:row>
      <xdr:rowOff>39961</xdr:rowOff>
    </xdr:from>
    <xdr:ext cx="5719011" cy="1692982"/>
    <xdr:sp macro="" textlink="">
      <xdr:nvSpPr>
        <xdr:cNvPr id="3" name="Rectangle 17">
          <a:extLst>
            <a:ext uri="{FF2B5EF4-FFF2-40B4-BE49-F238E27FC236}">
              <a16:creationId xmlns:a16="http://schemas.microsoft.com/office/drawing/2014/main" id="{B40292E4-EE37-446B-ABDA-F4F335015019}"/>
            </a:ext>
          </a:extLst>
        </xdr:cNvPr>
        <xdr:cNvSpPr>
          <a:spLocks noChangeArrowheads="1"/>
        </xdr:cNvSpPr>
      </xdr:nvSpPr>
      <xdr:spPr bwMode="auto">
        <a:xfrm>
          <a:off x="1251284" y="2366066"/>
          <a:ext cx="5719011"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investment balances in column A to G are automatically calculated based on the values entered on the ROI sheet. The calculations in column I to L can be used to calculate an overall annual investment return for any user defined investment period. This calculation can be performed by following the step by step instructions and using the Goal Seek feature in order to calculate the appropriate cumulative annual investment return percentage.</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absoluteAnchor>
    <xdr:pos x="0" y="0"/>
    <xdr:ext cx="9200147" cy="5638800"/>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Slice">
  <a:themeElements>
    <a:clrScheme name="Slice">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Slice">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lice">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hyperlink" Target="https://www.excel-skills.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abSelected="1" workbookViewId="0">
      <selection activeCell="B2" sqref="B2"/>
    </sheetView>
  </sheetViews>
  <sheetFormatPr defaultColWidth="8.90625" defaultRowHeight="13.5" x14ac:dyDescent="0.25"/>
  <cols>
    <col min="1" max="14" width="15.6328125" style="5" customWidth="1"/>
    <col min="15" max="16384" width="8.90625" style="5"/>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B2" sqref="B2"/>
    </sheetView>
  </sheetViews>
  <sheetFormatPr defaultColWidth="8.90625" defaultRowHeight="13.5" x14ac:dyDescent="0.25"/>
  <cols>
    <col min="1" max="14" width="15.6328125" style="5" customWidth="1"/>
    <col min="15" max="16384" width="8.90625" style="5"/>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126"/>
  <sheetViews>
    <sheetView zoomScaleNormal="100" workbookViewId="0">
      <pane ySplit="3" topLeftCell="A4" activePane="bottomLeft" state="frozen"/>
      <selection pane="bottomLeft"/>
    </sheetView>
  </sheetViews>
  <sheetFormatPr defaultColWidth="9.08984375" defaultRowHeight="12.5" x14ac:dyDescent="0.25"/>
  <cols>
    <col min="1" max="1" width="109.81640625" style="84" customWidth="1"/>
    <col min="2" max="2" width="50.81640625" style="82" customWidth="1"/>
    <col min="3" max="9" width="15.6328125" style="82" customWidth="1"/>
    <col min="10" max="16384" width="9.08984375" style="82"/>
  </cols>
  <sheetData>
    <row r="1" spans="1:1" ht="15.5" x14ac:dyDescent="0.35">
      <c r="A1" s="91" t="s">
        <v>76</v>
      </c>
    </row>
    <row r="2" spans="1:1" ht="15" customHeight="1" x14ac:dyDescent="0.3">
      <c r="A2" s="83" t="s">
        <v>54</v>
      </c>
    </row>
    <row r="3" spans="1:1" ht="15" customHeight="1" x14ac:dyDescent="0.25">
      <c r="A3" s="92" t="s">
        <v>77</v>
      </c>
    </row>
    <row r="5" spans="1:1" ht="75" x14ac:dyDescent="0.25">
      <c r="A5" s="84" t="s">
        <v>20</v>
      </c>
    </row>
    <row r="7" spans="1:1" x14ac:dyDescent="0.25">
      <c r="A7" s="84" t="s">
        <v>55</v>
      </c>
    </row>
    <row r="8" spans="1:1" ht="50.5" x14ac:dyDescent="0.25">
      <c r="A8" s="85" t="s">
        <v>82</v>
      </c>
    </row>
    <row r="9" spans="1:1" ht="38" x14ac:dyDescent="0.25">
      <c r="A9" s="85" t="s">
        <v>88</v>
      </c>
    </row>
    <row r="10" spans="1:1" ht="13" x14ac:dyDescent="0.3">
      <c r="A10" s="85" t="s">
        <v>83</v>
      </c>
    </row>
    <row r="12" spans="1:1" ht="13" x14ac:dyDescent="0.3">
      <c r="A12" s="85" t="s">
        <v>57</v>
      </c>
    </row>
    <row r="13" spans="1:1" ht="13" x14ac:dyDescent="0.3">
      <c r="A13" s="85"/>
    </row>
    <row r="14" spans="1:1" ht="13" x14ac:dyDescent="0.3">
      <c r="A14" s="86" t="s">
        <v>62</v>
      </c>
    </row>
    <row r="16" spans="1:1" ht="37.5" x14ac:dyDescent="0.25">
      <c r="A16" s="84" t="s">
        <v>58</v>
      </c>
    </row>
    <row r="18" spans="1:1" ht="50" x14ac:dyDescent="0.25">
      <c r="A18" s="84" t="s">
        <v>21</v>
      </c>
    </row>
    <row r="20" spans="1:1" ht="39" x14ac:dyDescent="0.3">
      <c r="A20" s="86" t="s">
        <v>22</v>
      </c>
    </row>
    <row r="22" spans="1:1" ht="50" x14ac:dyDescent="0.25">
      <c r="A22" s="84" t="s">
        <v>59</v>
      </c>
    </row>
    <row r="24" spans="1:1" ht="37.5" x14ac:dyDescent="0.25">
      <c r="A24" s="84" t="s">
        <v>60</v>
      </c>
    </row>
    <row r="26" spans="1:1" ht="39" x14ac:dyDescent="0.3">
      <c r="A26" s="86" t="s">
        <v>61</v>
      </c>
    </row>
    <row r="28" spans="1:1" ht="65" x14ac:dyDescent="0.3">
      <c r="A28" s="86" t="s">
        <v>23</v>
      </c>
    </row>
    <row r="30" spans="1:1" ht="50" x14ac:dyDescent="0.25">
      <c r="A30" s="84" t="s">
        <v>24</v>
      </c>
    </row>
    <row r="32" spans="1:1" ht="13" x14ac:dyDescent="0.3">
      <c r="A32" s="86" t="s">
        <v>63</v>
      </c>
    </row>
    <row r="34" spans="1:1" ht="50" x14ac:dyDescent="0.25">
      <c r="A34" s="84" t="s">
        <v>25</v>
      </c>
    </row>
    <row r="36" spans="1:1" ht="25" x14ac:dyDescent="0.25">
      <c r="A36" s="84" t="s">
        <v>64</v>
      </c>
    </row>
    <row r="38" spans="1:1" ht="62.5" x14ac:dyDescent="0.25">
      <c r="A38" s="84" t="s">
        <v>26</v>
      </c>
    </row>
    <row r="40" spans="1:1" ht="50" x14ac:dyDescent="0.25">
      <c r="A40" s="84" t="s">
        <v>65</v>
      </c>
    </row>
    <row r="42" spans="1:1" ht="52" x14ac:dyDescent="0.3">
      <c r="A42" s="86" t="s">
        <v>27</v>
      </c>
    </row>
    <row r="44" spans="1:1" ht="39" x14ac:dyDescent="0.3">
      <c r="A44" s="86" t="s">
        <v>66</v>
      </c>
    </row>
    <row r="46" spans="1:1" ht="13" x14ac:dyDescent="0.3">
      <c r="A46" s="86" t="s">
        <v>67</v>
      </c>
    </row>
    <row r="48" spans="1:1" ht="37.5" x14ac:dyDescent="0.25">
      <c r="A48" s="84" t="s">
        <v>28</v>
      </c>
    </row>
    <row r="50" spans="1:1" ht="50" x14ac:dyDescent="0.25">
      <c r="A50" s="84" t="s">
        <v>29</v>
      </c>
    </row>
    <row r="52" spans="1:1" ht="50" x14ac:dyDescent="0.25">
      <c r="A52" s="84" t="s">
        <v>30</v>
      </c>
    </row>
    <row r="54" spans="1:1" ht="13" x14ac:dyDescent="0.3">
      <c r="A54" s="85" t="s">
        <v>69</v>
      </c>
    </row>
    <row r="56" spans="1:1" ht="50" x14ac:dyDescent="0.25">
      <c r="A56" s="84" t="s">
        <v>0</v>
      </c>
    </row>
    <row r="58" spans="1:1" ht="37.5" x14ac:dyDescent="0.25">
      <c r="A58" s="84" t="s">
        <v>70</v>
      </c>
    </row>
    <row r="60" spans="1:1" ht="25" x14ac:dyDescent="0.25">
      <c r="A60" s="84" t="s">
        <v>71</v>
      </c>
    </row>
    <row r="62" spans="1:1" ht="13" x14ac:dyDescent="0.3">
      <c r="A62" s="85" t="s">
        <v>72</v>
      </c>
    </row>
    <row r="64" spans="1:1" ht="13" x14ac:dyDescent="0.3">
      <c r="A64" s="86" t="s">
        <v>73</v>
      </c>
    </row>
    <row r="66" spans="1:1" ht="37.5" x14ac:dyDescent="0.25">
      <c r="A66" s="84" t="s">
        <v>74</v>
      </c>
    </row>
    <row r="68" spans="1:1" ht="50" x14ac:dyDescent="0.25">
      <c r="A68" s="84" t="s">
        <v>75</v>
      </c>
    </row>
    <row r="70" spans="1:1" ht="37.5" x14ac:dyDescent="0.25">
      <c r="A70" s="84" t="s">
        <v>89</v>
      </c>
    </row>
    <row r="72" spans="1:1" ht="52" x14ac:dyDescent="0.3">
      <c r="A72" s="86" t="s">
        <v>13</v>
      </c>
    </row>
    <row r="74" spans="1:1" ht="62.5" x14ac:dyDescent="0.25">
      <c r="A74" s="84" t="s">
        <v>1</v>
      </c>
    </row>
    <row r="76" spans="1:1" ht="50" x14ac:dyDescent="0.25">
      <c r="A76" s="84" t="s">
        <v>2</v>
      </c>
    </row>
    <row r="78" spans="1:1" ht="25" x14ac:dyDescent="0.25">
      <c r="A78" s="84" t="s">
        <v>14</v>
      </c>
    </row>
    <row r="80" spans="1:1" ht="37.5" x14ac:dyDescent="0.25">
      <c r="A80" s="84" t="s">
        <v>15</v>
      </c>
    </row>
    <row r="82" spans="1:1" ht="13" x14ac:dyDescent="0.3">
      <c r="A82" s="86" t="s">
        <v>5</v>
      </c>
    </row>
    <row r="84" spans="1:1" ht="50" x14ac:dyDescent="0.25">
      <c r="A84" s="84" t="s">
        <v>16</v>
      </c>
    </row>
    <row r="86" spans="1:1" ht="37.5" x14ac:dyDescent="0.25">
      <c r="A86" s="84" t="s">
        <v>3</v>
      </c>
    </row>
    <row r="88" spans="1:1" ht="62.5" x14ac:dyDescent="0.25">
      <c r="A88" s="84" t="s">
        <v>4</v>
      </c>
    </row>
    <row r="90" spans="1:1" ht="75" x14ac:dyDescent="0.25">
      <c r="A90" s="84" t="s">
        <v>11</v>
      </c>
    </row>
    <row r="92" spans="1:1" ht="13" x14ac:dyDescent="0.3">
      <c r="A92" s="86" t="s">
        <v>6</v>
      </c>
    </row>
    <row r="94" spans="1:1" x14ac:dyDescent="0.25">
      <c r="A94" s="84" t="s">
        <v>7</v>
      </c>
    </row>
    <row r="96" spans="1:1" ht="65" x14ac:dyDescent="0.3">
      <c r="A96" s="87" t="s">
        <v>90</v>
      </c>
    </row>
    <row r="98" spans="1:1" ht="26" x14ac:dyDescent="0.3">
      <c r="A98" s="87" t="s">
        <v>91</v>
      </c>
    </row>
    <row r="100" spans="1:1" ht="39" x14ac:dyDescent="0.3">
      <c r="A100" s="87" t="s">
        <v>92</v>
      </c>
    </row>
    <row r="102" spans="1:1" ht="26" x14ac:dyDescent="0.3">
      <c r="A102" s="87" t="s">
        <v>84</v>
      </c>
    </row>
    <row r="104" spans="1:1" ht="52" x14ac:dyDescent="0.3">
      <c r="A104" s="86" t="s">
        <v>8</v>
      </c>
    </row>
    <row r="106" spans="1:1" ht="39" x14ac:dyDescent="0.3">
      <c r="A106" s="87" t="s">
        <v>85</v>
      </c>
    </row>
    <row r="108" spans="1:1" ht="39" x14ac:dyDescent="0.3">
      <c r="A108" s="87" t="s">
        <v>86</v>
      </c>
    </row>
    <row r="110" spans="1:1" ht="39" x14ac:dyDescent="0.3">
      <c r="A110" s="87" t="s">
        <v>87</v>
      </c>
    </row>
    <row r="112" spans="1:1" ht="52" x14ac:dyDescent="0.3">
      <c r="A112" s="86" t="s">
        <v>12</v>
      </c>
    </row>
    <row r="114" spans="1:1" ht="13" x14ac:dyDescent="0.3">
      <c r="A114" s="85" t="s">
        <v>18</v>
      </c>
    </row>
    <row r="116" spans="1:1" ht="50" x14ac:dyDescent="0.25">
      <c r="A116" s="84" t="s">
        <v>19</v>
      </c>
    </row>
    <row r="118" spans="1:1" ht="39" x14ac:dyDescent="0.3">
      <c r="A118" s="86" t="s">
        <v>9</v>
      </c>
    </row>
    <row r="120" spans="1:1" ht="13" x14ac:dyDescent="0.3">
      <c r="A120" s="85" t="s">
        <v>10</v>
      </c>
    </row>
    <row r="122" spans="1:1" ht="50" x14ac:dyDescent="0.25">
      <c r="A122" s="84" t="s">
        <v>78</v>
      </c>
    </row>
    <row r="124" spans="1:1" s="89" customFormat="1" ht="13" x14ac:dyDescent="0.3">
      <c r="A124" s="88" t="s">
        <v>79</v>
      </c>
    </row>
    <row r="125" spans="1:1" s="89" customFormat="1" ht="13" x14ac:dyDescent="0.3">
      <c r="A125" s="88"/>
    </row>
    <row r="126" spans="1:1" s="89" customFormat="1" ht="75" x14ac:dyDescent="0.25">
      <c r="A126" s="90" t="s">
        <v>80</v>
      </c>
    </row>
  </sheetData>
  <sheetProtection selectLockedCells="1"/>
  <phoneticPr fontId="2" type="noConversion"/>
  <hyperlinks>
    <hyperlink ref="A3" r:id="rId1" xr:uid="{00000000-0004-0000-0300-000000000000}"/>
  </hyperlinks>
  <pageMargins left="0.75" right="0.75" top="1" bottom="1" header="0.5" footer="0.5"/>
  <pageSetup paperSize="9" scale="80" fitToHeight="0" orientation="portrait" r:id="rId2"/>
  <headerFooter alignWithMargins="0">
    <oddFooter>Page &amp;P of &amp;N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T33"/>
  <sheetViews>
    <sheetView zoomScale="95" zoomScaleNormal="95" workbookViewId="0">
      <pane xSplit="1" ySplit="5" topLeftCell="B6" activePane="bottomRight" state="frozen"/>
      <selection pane="topRight" activeCell="B1" sqref="B1"/>
      <selection pane="bottomLeft" activeCell="A7" sqref="A7"/>
      <selection pane="bottomRight" activeCell="A5" sqref="A5"/>
    </sheetView>
  </sheetViews>
  <sheetFormatPr defaultColWidth="9.08984375" defaultRowHeight="16" customHeight="1" x14ac:dyDescent="0.25"/>
  <cols>
    <col min="1" max="1" width="31.453125" style="30" customWidth="1"/>
    <col min="2" max="21" width="15.6328125" style="7" customWidth="1"/>
    <col min="22" max="22" width="14.6328125" style="9" customWidth="1"/>
    <col min="23" max="23" width="14.6328125" style="10" customWidth="1"/>
    <col min="24" max="33" width="14.6328125" style="7" customWidth="1"/>
    <col min="34" max="46" width="9.08984375" style="7"/>
    <col min="47" max="16384" width="9.08984375" style="1"/>
  </cols>
  <sheetData>
    <row r="1" spans="1:46" ht="16" customHeight="1" x14ac:dyDescent="0.3">
      <c r="A1" s="80" t="s">
        <v>34</v>
      </c>
      <c r="K1" s="8"/>
      <c r="U1" s="8"/>
    </row>
    <row r="2" spans="1:46" ht="16" customHeight="1" x14ac:dyDescent="0.25">
      <c r="A2" s="2" t="s">
        <v>31</v>
      </c>
      <c r="C2" s="6" t="s">
        <v>32</v>
      </c>
      <c r="D2" s="11">
        <v>44044</v>
      </c>
      <c r="F2" s="12" t="s">
        <v>53</v>
      </c>
      <c r="G2" s="13">
        <v>0</v>
      </c>
    </row>
    <row r="4" spans="1:46" s="18" customFormat="1" ht="16" customHeight="1" x14ac:dyDescent="0.25">
      <c r="A4" s="2"/>
      <c r="B4" s="14">
        <f>COLUMN(C1)-COLUMN($B$1)</f>
        <v>1</v>
      </c>
      <c r="C4" s="14">
        <f t="shared" ref="C4:U4" si="0">COLUMN(D1)-COLUMN($B$1)</f>
        <v>2</v>
      </c>
      <c r="D4" s="14">
        <f t="shared" si="0"/>
        <v>3</v>
      </c>
      <c r="E4" s="14">
        <f t="shared" si="0"/>
        <v>4</v>
      </c>
      <c r="F4" s="14">
        <f t="shared" si="0"/>
        <v>5</v>
      </c>
      <c r="G4" s="14">
        <f t="shared" si="0"/>
        <v>6</v>
      </c>
      <c r="H4" s="14">
        <f t="shared" si="0"/>
        <v>7</v>
      </c>
      <c r="I4" s="14">
        <f t="shared" si="0"/>
        <v>8</v>
      </c>
      <c r="J4" s="14">
        <f t="shared" si="0"/>
        <v>9</v>
      </c>
      <c r="K4" s="14">
        <f t="shared" si="0"/>
        <v>10</v>
      </c>
      <c r="L4" s="14">
        <f t="shared" si="0"/>
        <v>11</v>
      </c>
      <c r="M4" s="14">
        <f t="shared" si="0"/>
        <v>12</v>
      </c>
      <c r="N4" s="14">
        <f t="shared" si="0"/>
        <v>13</v>
      </c>
      <c r="O4" s="14">
        <f t="shared" si="0"/>
        <v>14</v>
      </c>
      <c r="P4" s="14">
        <f t="shared" si="0"/>
        <v>15</v>
      </c>
      <c r="Q4" s="14">
        <f t="shared" si="0"/>
        <v>16</v>
      </c>
      <c r="R4" s="14">
        <f t="shared" si="0"/>
        <v>17</v>
      </c>
      <c r="S4" s="14">
        <f t="shared" si="0"/>
        <v>18</v>
      </c>
      <c r="T4" s="14">
        <f t="shared" si="0"/>
        <v>19</v>
      </c>
      <c r="U4" s="14">
        <f t="shared" si="0"/>
        <v>20</v>
      </c>
      <c r="V4" s="15"/>
      <c r="W4" s="16"/>
      <c r="X4" s="17"/>
      <c r="Y4" s="14"/>
      <c r="Z4" s="14"/>
      <c r="AA4" s="14"/>
      <c r="AB4" s="14"/>
      <c r="AC4" s="14"/>
      <c r="AD4" s="14"/>
      <c r="AE4" s="14"/>
      <c r="AF4" s="14"/>
      <c r="AG4" s="14"/>
      <c r="AH4" s="14"/>
      <c r="AI4" s="14"/>
      <c r="AJ4" s="14"/>
      <c r="AK4" s="14"/>
      <c r="AL4" s="14"/>
      <c r="AM4" s="14"/>
      <c r="AN4" s="14"/>
      <c r="AO4" s="14"/>
      <c r="AP4" s="14"/>
      <c r="AQ4" s="14"/>
      <c r="AR4" s="14"/>
      <c r="AS4" s="14"/>
      <c r="AT4" s="14"/>
    </row>
    <row r="5" spans="1:46" s="24" customFormat="1" ht="16" customHeight="1" x14ac:dyDescent="0.25">
      <c r="A5" s="6" t="s">
        <v>33</v>
      </c>
      <c r="B5" s="19">
        <f>YEAR(DATE(YEAR($D$2)+COLUMN(D1)-COLUMN($D$1),MONTH($D$2),0))</f>
        <v>2020</v>
      </c>
      <c r="C5" s="19">
        <f t="shared" ref="C5:U5" si="1">YEAR(DATE(YEAR($D$2)+COLUMN(E1)-COLUMN($D$1),MONTH($D$2),0))</f>
        <v>2021</v>
      </c>
      <c r="D5" s="19">
        <f t="shared" si="1"/>
        <v>2022</v>
      </c>
      <c r="E5" s="19">
        <f t="shared" si="1"/>
        <v>2023</v>
      </c>
      <c r="F5" s="19">
        <f t="shared" si="1"/>
        <v>2024</v>
      </c>
      <c r="G5" s="19">
        <f t="shared" si="1"/>
        <v>2025</v>
      </c>
      <c r="H5" s="19">
        <f t="shared" si="1"/>
        <v>2026</v>
      </c>
      <c r="I5" s="19">
        <f t="shared" si="1"/>
        <v>2027</v>
      </c>
      <c r="J5" s="19">
        <f t="shared" si="1"/>
        <v>2028</v>
      </c>
      <c r="K5" s="19">
        <f t="shared" si="1"/>
        <v>2029</v>
      </c>
      <c r="L5" s="19">
        <f t="shared" si="1"/>
        <v>2030</v>
      </c>
      <c r="M5" s="19">
        <f t="shared" si="1"/>
        <v>2031</v>
      </c>
      <c r="N5" s="19">
        <f t="shared" si="1"/>
        <v>2032</v>
      </c>
      <c r="O5" s="19">
        <f t="shared" si="1"/>
        <v>2033</v>
      </c>
      <c r="P5" s="19">
        <f t="shared" si="1"/>
        <v>2034</v>
      </c>
      <c r="Q5" s="19">
        <f t="shared" si="1"/>
        <v>2035</v>
      </c>
      <c r="R5" s="19">
        <f t="shared" si="1"/>
        <v>2036</v>
      </c>
      <c r="S5" s="19">
        <f t="shared" si="1"/>
        <v>2037</v>
      </c>
      <c r="T5" s="19">
        <f t="shared" si="1"/>
        <v>2038</v>
      </c>
      <c r="U5" s="19">
        <f t="shared" si="1"/>
        <v>2039</v>
      </c>
      <c r="V5" s="20"/>
      <c r="W5" s="21"/>
      <c r="X5" s="22"/>
      <c r="Y5" s="23"/>
      <c r="Z5" s="23"/>
      <c r="AA5" s="23"/>
      <c r="AB5" s="23"/>
      <c r="AC5" s="23"/>
      <c r="AD5" s="23"/>
      <c r="AE5" s="23"/>
      <c r="AF5" s="23"/>
      <c r="AG5" s="23"/>
      <c r="AH5" s="23"/>
      <c r="AI5" s="23"/>
      <c r="AJ5" s="23"/>
      <c r="AK5" s="23"/>
      <c r="AL5" s="23"/>
      <c r="AM5" s="23"/>
      <c r="AN5" s="23"/>
      <c r="AO5" s="23"/>
      <c r="AP5" s="23"/>
      <c r="AQ5" s="23"/>
      <c r="AR5" s="23"/>
      <c r="AS5" s="23"/>
      <c r="AT5" s="23"/>
    </row>
    <row r="6" spans="1:46" ht="16" customHeight="1" x14ac:dyDescent="0.25">
      <c r="A6" s="25">
        <f>DATE(YEAR($D$2),MONTH($D$2)+1,0)</f>
        <v>44074</v>
      </c>
      <c r="B6" s="26">
        <v>500</v>
      </c>
      <c r="C6" s="26">
        <v>525</v>
      </c>
      <c r="D6" s="26">
        <v>551.25</v>
      </c>
      <c r="E6" s="26">
        <v>584.29999999999995</v>
      </c>
      <c r="F6" s="26">
        <v>631.20000000000005</v>
      </c>
      <c r="G6" s="26">
        <v>669.1</v>
      </c>
      <c r="H6" s="26">
        <v>709.2</v>
      </c>
      <c r="I6" s="26">
        <v>751.8</v>
      </c>
      <c r="J6" s="26">
        <v>796.9</v>
      </c>
      <c r="K6" s="26">
        <v>844.7</v>
      </c>
      <c r="L6" s="26">
        <v>895.4</v>
      </c>
      <c r="M6" s="26">
        <v>949.1</v>
      </c>
      <c r="N6" s="26">
        <v>1006.05</v>
      </c>
      <c r="O6" s="26">
        <v>1066.4000000000001</v>
      </c>
      <c r="P6" s="26">
        <v>1130.4000000000001</v>
      </c>
      <c r="Q6" s="26">
        <v>1198.2</v>
      </c>
      <c r="R6" s="26">
        <v>1270.1500000000001</v>
      </c>
      <c r="S6" s="26">
        <v>1346.3</v>
      </c>
      <c r="T6" s="26">
        <v>1427.1</v>
      </c>
      <c r="U6" s="26">
        <v>1512.7</v>
      </c>
    </row>
    <row r="7" spans="1:46" ht="16" customHeight="1" x14ac:dyDescent="0.25">
      <c r="A7" s="25">
        <f t="shared" ref="A7:A17" si="2">DATE(YEAR(A6),MONTH(A6)+2,0)</f>
        <v>44104</v>
      </c>
      <c r="B7" s="26">
        <v>500</v>
      </c>
      <c r="C7" s="26">
        <v>525</v>
      </c>
      <c r="D7" s="26">
        <v>551.25</v>
      </c>
      <c r="E7" s="26">
        <v>584.29999999999995</v>
      </c>
      <c r="F7" s="26">
        <v>631.20000000000005</v>
      </c>
      <c r="G7" s="26">
        <v>669.1</v>
      </c>
      <c r="H7" s="26">
        <v>709.2</v>
      </c>
      <c r="I7" s="26">
        <v>751.8</v>
      </c>
      <c r="J7" s="26">
        <v>796.9</v>
      </c>
      <c r="K7" s="26">
        <v>844.7</v>
      </c>
      <c r="L7" s="26">
        <v>895.4</v>
      </c>
      <c r="M7" s="26">
        <v>949.1</v>
      </c>
      <c r="N7" s="26">
        <v>1006.05</v>
      </c>
      <c r="O7" s="26">
        <v>1066.4000000000001</v>
      </c>
      <c r="P7" s="26">
        <v>1130.4000000000001</v>
      </c>
      <c r="Q7" s="26">
        <v>1198.2</v>
      </c>
      <c r="R7" s="26">
        <v>1270.1500000000001</v>
      </c>
      <c r="S7" s="26">
        <v>1346.3</v>
      </c>
      <c r="T7" s="26">
        <v>1427.1</v>
      </c>
      <c r="U7" s="26">
        <v>1512.7</v>
      </c>
    </row>
    <row r="8" spans="1:46" ht="16" customHeight="1" x14ac:dyDescent="0.25">
      <c r="A8" s="25">
        <f t="shared" si="2"/>
        <v>44135</v>
      </c>
      <c r="B8" s="26">
        <v>500</v>
      </c>
      <c r="C8" s="26">
        <v>525</v>
      </c>
      <c r="D8" s="26">
        <v>551.25</v>
      </c>
      <c r="E8" s="26">
        <v>584.29999999999995</v>
      </c>
      <c r="F8" s="26">
        <v>631.20000000000005</v>
      </c>
      <c r="G8" s="26">
        <v>669.1</v>
      </c>
      <c r="H8" s="26">
        <v>709.2</v>
      </c>
      <c r="I8" s="26">
        <v>751.8</v>
      </c>
      <c r="J8" s="26">
        <v>796.9</v>
      </c>
      <c r="K8" s="26">
        <v>844.7</v>
      </c>
      <c r="L8" s="26">
        <v>895.4</v>
      </c>
      <c r="M8" s="26">
        <v>949.1</v>
      </c>
      <c r="N8" s="26">
        <v>1006.05</v>
      </c>
      <c r="O8" s="26">
        <v>1066.4000000000001</v>
      </c>
      <c r="P8" s="26">
        <v>1130.4000000000001</v>
      </c>
      <c r="Q8" s="26">
        <v>1198.2</v>
      </c>
      <c r="R8" s="26">
        <v>1270.1500000000001</v>
      </c>
      <c r="S8" s="26">
        <v>1346.3</v>
      </c>
      <c r="T8" s="26">
        <v>1427.1</v>
      </c>
      <c r="U8" s="26">
        <v>1512.7</v>
      </c>
    </row>
    <row r="9" spans="1:46" ht="16" customHeight="1" x14ac:dyDescent="0.25">
      <c r="A9" s="25">
        <f t="shared" si="2"/>
        <v>44165</v>
      </c>
      <c r="B9" s="26">
        <v>500</v>
      </c>
      <c r="C9" s="26">
        <v>525</v>
      </c>
      <c r="D9" s="26">
        <v>551.25</v>
      </c>
      <c r="E9" s="26">
        <v>584.29999999999995</v>
      </c>
      <c r="F9" s="26">
        <v>631.20000000000005</v>
      </c>
      <c r="G9" s="26">
        <v>669.1</v>
      </c>
      <c r="H9" s="26">
        <v>709.2</v>
      </c>
      <c r="I9" s="26">
        <v>751.8</v>
      </c>
      <c r="J9" s="26">
        <v>796.9</v>
      </c>
      <c r="K9" s="26">
        <v>844.7</v>
      </c>
      <c r="L9" s="26">
        <v>895.4</v>
      </c>
      <c r="M9" s="26">
        <v>949.1</v>
      </c>
      <c r="N9" s="26">
        <v>1006.05</v>
      </c>
      <c r="O9" s="26">
        <v>1066.4000000000001</v>
      </c>
      <c r="P9" s="26">
        <v>1130.4000000000001</v>
      </c>
      <c r="Q9" s="26">
        <v>1198.2</v>
      </c>
      <c r="R9" s="26">
        <v>1270.1500000000001</v>
      </c>
      <c r="S9" s="26">
        <v>1346.3</v>
      </c>
      <c r="T9" s="26">
        <v>1427.1</v>
      </c>
      <c r="U9" s="26">
        <v>1512.7</v>
      </c>
    </row>
    <row r="10" spans="1:46" ht="16" customHeight="1" x14ac:dyDescent="0.25">
      <c r="A10" s="25">
        <f t="shared" si="2"/>
        <v>44196</v>
      </c>
      <c r="B10" s="26">
        <v>500</v>
      </c>
      <c r="C10" s="26">
        <v>525</v>
      </c>
      <c r="D10" s="26">
        <v>551.25</v>
      </c>
      <c r="E10" s="26">
        <v>584.29999999999995</v>
      </c>
      <c r="F10" s="26">
        <v>631.20000000000005</v>
      </c>
      <c r="G10" s="26">
        <v>669.1</v>
      </c>
      <c r="H10" s="26">
        <v>709.2</v>
      </c>
      <c r="I10" s="26">
        <v>751.8</v>
      </c>
      <c r="J10" s="26">
        <v>796.9</v>
      </c>
      <c r="K10" s="26">
        <v>844.7</v>
      </c>
      <c r="L10" s="26">
        <v>895.4</v>
      </c>
      <c r="M10" s="26">
        <v>949.1</v>
      </c>
      <c r="N10" s="26">
        <v>1006.05</v>
      </c>
      <c r="O10" s="26">
        <v>1066.4000000000001</v>
      </c>
      <c r="P10" s="26">
        <v>1130.4000000000001</v>
      </c>
      <c r="Q10" s="26">
        <v>1198.2</v>
      </c>
      <c r="R10" s="26">
        <v>1270.1500000000001</v>
      </c>
      <c r="S10" s="26">
        <v>1346.3</v>
      </c>
      <c r="T10" s="26">
        <v>1427.1</v>
      </c>
      <c r="U10" s="26">
        <v>1512.7</v>
      </c>
    </row>
    <row r="11" spans="1:46" ht="16" customHeight="1" x14ac:dyDescent="0.25">
      <c r="A11" s="25">
        <f t="shared" si="2"/>
        <v>44227</v>
      </c>
      <c r="B11" s="26">
        <v>500</v>
      </c>
      <c r="C11" s="26">
        <v>525</v>
      </c>
      <c r="D11" s="26">
        <v>551.25</v>
      </c>
      <c r="E11" s="26">
        <v>584.29999999999995</v>
      </c>
      <c r="F11" s="26">
        <v>631.20000000000005</v>
      </c>
      <c r="G11" s="26">
        <v>669.1</v>
      </c>
      <c r="H11" s="26">
        <v>709.2</v>
      </c>
      <c r="I11" s="26">
        <v>751.8</v>
      </c>
      <c r="J11" s="26">
        <v>796.9</v>
      </c>
      <c r="K11" s="26">
        <v>844.7</v>
      </c>
      <c r="L11" s="26">
        <v>895.4</v>
      </c>
      <c r="M11" s="26">
        <v>949.1</v>
      </c>
      <c r="N11" s="26">
        <v>1006.05</v>
      </c>
      <c r="O11" s="26">
        <v>1066.4000000000001</v>
      </c>
      <c r="P11" s="26">
        <v>1130.4000000000001</v>
      </c>
      <c r="Q11" s="26">
        <v>1198.2</v>
      </c>
      <c r="R11" s="26">
        <v>1270.1500000000001</v>
      </c>
      <c r="S11" s="26">
        <v>1346.3</v>
      </c>
      <c r="T11" s="26">
        <v>1427.1</v>
      </c>
      <c r="U11" s="26">
        <v>1512.7</v>
      </c>
    </row>
    <row r="12" spans="1:46" ht="16" customHeight="1" x14ac:dyDescent="0.25">
      <c r="A12" s="25">
        <f t="shared" si="2"/>
        <v>44255</v>
      </c>
      <c r="B12" s="26">
        <v>500</v>
      </c>
      <c r="C12" s="26">
        <v>525</v>
      </c>
      <c r="D12" s="26">
        <v>551.25</v>
      </c>
      <c r="E12" s="26">
        <v>584.29999999999995</v>
      </c>
      <c r="F12" s="26">
        <v>631.20000000000005</v>
      </c>
      <c r="G12" s="26">
        <v>669.1</v>
      </c>
      <c r="H12" s="26">
        <v>709.2</v>
      </c>
      <c r="I12" s="26">
        <v>751.8</v>
      </c>
      <c r="J12" s="26">
        <v>796.9</v>
      </c>
      <c r="K12" s="26">
        <v>844.7</v>
      </c>
      <c r="L12" s="26">
        <v>895.4</v>
      </c>
      <c r="M12" s="26">
        <v>949.1</v>
      </c>
      <c r="N12" s="26">
        <v>1006.05</v>
      </c>
      <c r="O12" s="26">
        <v>1066.4000000000001</v>
      </c>
      <c r="P12" s="26">
        <v>1130.4000000000001</v>
      </c>
      <c r="Q12" s="26">
        <v>1198.2</v>
      </c>
      <c r="R12" s="26">
        <v>1270.1500000000001</v>
      </c>
      <c r="S12" s="26">
        <v>1346.3</v>
      </c>
      <c r="T12" s="26">
        <v>1427.1</v>
      </c>
      <c r="U12" s="26">
        <v>1512.7</v>
      </c>
    </row>
    <row r="13" spans="1:46" ht="16" customHeight="1" x14ac:dyDescent="0.25">
      <c r="A13" s="25">
        <f t="shared" si="2"/>
        <v>44286</v>
      </c>
      <c r="B13" s="26">
        <v>500</v>
      </c>
      <c r="C13" s="26">
        <v>525</v>
      </c>
      <c r="D13" s="26">
        <v>551.25</v>
      </c>
      <c r="E13" s="26">
        <v>584.29999999999995</v>
      </c>
      <c r="F13" s="26">
        <v>631.20000000000005</v>
      </c>
      <c r="G13" s="26">
        <v>669.1</v>
      </c>
      <c r="H13" s="26">
        <v>709.2</v>
      </c>
      <c r="I13" s="26">
        <v>751.8</v>
      </c>
      <c r="J13" s="26">
        <v>796.9</v>
      </c>
      <c r="K13" s="26">
        <v>844.7</v>
      </c>
      <c r="L13" s="26">
        <v>895.4</v>
      </c>
      <c r="M13" s="26">
        <v>949.1</v>
      </c>
      <c r="N13" s="26">
        <v>1006.05</v>
      </c>
      <c r="O13" s="26">
        <v>1066.4000000000001</v>
      </c>
      <c r="P13" s="26">
        <v>1130.4000000000001</v>
      </c>
      <c r="Q13" s="26">
        <v>1198.2</v>
      </c>
      <c r="R13" s="26">
        <v>1270.1500000000001</v>
      </c>
      <c r="S13" s="26">
        <v>1346.3</v>
      </c>
      <c r="T13" s="26">
        <v>1427.1</v>
      </c>
      <c r="U13" s="26">
        <v>1512.7</v>
      </c>
    </row>
    <row r="14" spans="1:46" ht="16" customHeight="1" x14ac:dyDescent="0.25">
      <c r="A14" s="25">
        <f t="shared" si="2"/>
        <v>44316</v>
      </c>
      <c r="B14" s="26">
        <v>500</v>
      </c>
      <c r="C14" s="26">
        <v>525</v>
      </c>
      <c r="D14" s="26">
        <v>551.25</v>
      </c>
      <c r="E14" s="26">
        <v>584.29999999999995</v>
      </c>
      <c r="F14" s="26">
        <v>631.20000000000005</v>
      </c>
      <c r="G14" s="26">
        <v>669.1</v>
      </c>
      <c r="H14" s="26">
        <v>709.2</v>
      </c>
      <c r="I14" s="26">
        <v>751.8</v>
      </c>
      <c r="J14" s="26">
        <v>796.9</v>
      </c>
      <c r="K14" s="26">
        <v>844.7</v>
      </c>
      <c r="L14" s="26">
        <v>895.4</v>
      </c>
      <c r="M14" s="26">
        <v>949.1</v>
      </c>
      <c r="N14" s="26">
        <v>1006.05</v>
      </c>
      <c r="O14" s="26">
        <v>1066.4000000000001</v>
      </c>
      <c r="P14" s="26">
        <v>1130.4000000000001</v>
      </c>
      <c r="Q14" s="26">
        <v>1198.2</v>
      </c>
      <c r="R14" s="26">
        <v>1270.1500000000001</v>
      </c>
      <c r="S14" s="26">
        <v>1346.3</v>
      </c>
      <c r="T14" s="26">
        <v>1427.1</v>
      </c>
      <c r="U14" s="26">
        <v>1512.7</v>
      </c>
    </row>
    <row r="15" spans="1:46" ht="16" customHeight="1" x14ac:dyDescent="0.25">
      <c r="A15" s="25">
        <f t="shared" si="2"/>
        <v>44347</v>
      </c>
      <c r="B15" s="26">
        <v>500</v>
      </c>
      <c r="C15" s="26">
        <v>525</v>
      </c>
      <c r="D15" s="26">
        <v>551.25</v>
      </c>
      <c r="E15" s="26">
        <v>584.29999999999995</v>
      </c>
      <c r="F15" s="26">
        <v>631.20000000000005</v>
      </c>
      <c r="G15" s="26">
        <v>669.1</v>
      </c>
      <c r="H15" s="26">
        <v>709.2</v>
      </c>
      <c r="I15" s="26">
        <v>751.8</v>
      </c>
      <c r="J15" s="26">
        <v>796.9</v>
      </c>
      <c r="K15" s="26">
        <v>844.7</v>
      </c>
      <c r="L15" s="26">
        <v>895.4</v>
      </c>
      <c r="M15" s="26">
        <v>949.1</v>
      </c>
      <c r="N15" s="26">
        <v>1006.05</v>
      </c>
      <c r="O15" s="26">
        <v>1066.4000000000001</v>
      </c>
      <c r="P15" s="26">
        <v>1130.4000000000001</v>
      </c>
      <c r="Q15" s="26">
        <v>1198.2</v>
      </c>
      <c r="R15" s="26">
        <v>1270.1500000000001</v>
      </c>
      <c r="S15" s="26">
        <v>1346.3</v>
      </c>
      <c r="T15" s="26">
        <v>1427.1</v>
      </c>
      <c r="U15" s="26">
        <v>1512.7</v>
      </c>
    </row>
    <row r="16" spans="1:46" ht="16" customHeight="1" x14ac:dyDescent="0.25">
      <c r="A16" s="25">
        <f t="shared" si="2"/>
        <v>44377</v>
      </c>
      <c r="B16" s="26">
        <v>500</v>
      </c>
      <c r="C16" s="26">
        <v>525</v>
      </c>
      <c r="D16" s="26">
        <v>551.25</v>
      </c>
      <c r="E16" s="26">
        <v>584.29999999999995</v>
      </c>
      <c r="F16" s="26">
        <v>631.20000000000005</v>
      </c>
      <c r="G16" s="26">
        <v>669.1</v>
      </c>
      <c r="H16" s="26">
        <v>709.2</v>
      </c>
      <c r="I16" s="26">
        <v>751.8</v>
      </c>
      <c r="J16" s="26">
        <v>796.9</v>
      </c>
      <c r="K16" s="26">
        <v>844.7</v>
      </c>
      <c r="L16" s="26">
        <v>895.4</v>
      </c>
      <c r="M16" s="26">
        <v>949.1</v>
      </c>
      <c r="N16" s="26">
        <v>1006.05</v>
      </c>
      <c r="O16" s="26">
        <v>1066.4000000000001</v>
      </c>
      <c r="P16" s="26">
        <v>1130.4000000000001</v>
      </c>
      <c r="Q16" s="26">
        <v>1198.2</v>
      </c>
      <c r="R16" s="26">
        <v>1270.1500000000001</v>
      </c>
      <c r="S16" s="26">
        <v>1346.3</v>
      </c>
      <c r="T16" s="26">
        <v>1427.1</v>
      </c>
      <c r="U16" s="26">
        <v>1512.7</v>
      </c>
    </row>
    <row r="17" spans="1:46" ht="16" customHeight="1" x14ac:dyDescent="0.25">
      <c r="A17" s="25">
        <f t="shared" si="2"/>
        <v>44408</v>
      </c>
      <c r="B17" s="26">
        <v>500</v>
      </c>
      <c r="C17" s="26">
        <v>525</v>
      </c>
      <c r="D17" s="26">
        <v>551.25</v>
      </c>
      <c r="E17" s="26">
        <v>584.29999999999995</v>
      </c>
      <c r="F17" s="26">
        <v>631.20000000000005</v>
      </c>
      <c r="G17" s="26">
        <v>669.1</v>
      </c>
      <c r="H17" s="26">
        <v>709.2</v>
      </c>
      <c r="I17" s="26">
        <v>751.8</v>
      </c>
      <c r="J17" s="26">
        <v>796.9</v>
      </c>
      <c r="K17" s="26">
        <v>844.7</v>
      </c>
      <c r="L17" s="26">
        <v>895.4</v>
      </c>
      <c r="M17" s="26">
        <v>949.1</v>
      </c>
      <c r="N17" s="26">
        <v>1006.05</v>
      </c>
      <c r="O17" s="26">
        <v>1066.4000000000001</v>
      </c>
      <c r="P17" s="26">
        <v>1130.4000000000001</v>
      </c>
      <c r="Q17" s="26">
        <v>1198.2</v>
      </c>
      <c r="R17" s="26">
        <v>1270.1500000000001</v>
      </c>
      <c r="S17" s="26">
        <v>1346.3</v>
      </c>
      <c r="T17" s="26">
        <v>1427.1</v>
      </c>
      <c r="U17" s="26">
        <v>1512.7</v>
      </c>
    </row>
    <row r="18" spans="1:46" s="24" customFormat="1" ht="16" customHeight="1" x14ac:dyDescent="0.25">
      <c r="A18" s="6" t="s">
        <v>35</v>
      </c>
      <c r="B18" s="22">
        <f t="shared" ref="B18:U18" si="3">SUM(B6:B17)</f>
        <v>6000</v>
      </c>
      <c r="C18" s="22">
        <f t="shared" si="3"/>
        <v>6300</v>
      </c>
      <c r="D18" s="22">
        <f t="shared" si="3"/>
        <v>6615</v>
      </c>
      <c r="E18" s="22">
        <f t="shared" si="3"/>
        <v>7011.6000000000013</v>
      </c>
      <c r="F18" s="22">
        <f t="shared" si="3"/>
        <v>7574.3999999999987</v>
      </c>
      <c r="G18" s="22">
        <f t="shared" si="3"/>
        <v>8029.2000000000016</v>
      </c>
      <c r="H18" s="22">
        <f t="shared" si="3"/>
        <v>8510.4</v>
      </c>
      <c r="I18" s="22">
        <f t="shared" si="3"/>
        <v>9021.6</v>
      </c>
      <c r="J18" s="22">
        <f t="shared" si="3"/>
        <v>9562.7999999999975</v>
      </c>
      <c r="K18" s="22">
        <f t="shared" si="3"/>
        <v>10136.400000000001</v>
      </c>
      <c r="L18" s="22">
        <f t="shared" si="3"/>
        <v>10744.799999999997</v>
      </c>
      <c r="M18" s="22">
        <f t="shared" si="3"/>
        <v>11389.200000000003</v>
      </c>
      <c r="N18" s="22">
        <f t="shared" si="3"/>
        <v>12072.599999999999</v>
      </c>
      <c r="O18" s="22">
        <f t="shared" si="3"/>
        <v>12796.799999999997</v>
      </c>
      <c r="P18" s="22">
        <f t="shared" si="3"/>
        <v>13564.799999999997</v>
      </c>
      <c r="Q18" s="22">
        <f t="shared" si="3"/>
        <v>14378.400000000003</v>
      </c>
      <c r="R18" s="22">
        <f t="shared" si="3"/>
        <v>15241.799999999997</v>
      </c>
      <c r="S18" s="22">
        <f t="shared" si="3"/>
        <v>16155.599999999997</v>
      </c>
      <c r="T18" s="22">
        <f t="shared" si="3"/>
        <v>17125.2</v>
      </c>
      <c r="U18" s="22">
        <f t="shared" si="3"/>
        <v>18152.400000000005</v>
      </c>
      <c r="V18" s="27"/>
      <c r="W18" s="21"/>
      <c r="X18" s="22"/>
      <c r="Y18" s="22"/>
      <c r="Z18" s="22"/>
      <c r="AA18" s="22"/>
      <c r="AB18" s="22"/>
      <c r="AC18" s="22"/>
      <c r="AD18" s="22"/>
      <c r="AE18" s="22"/>
      <c r="AF18" s="22"/>
      <c r="AG18" s="22"/>
      <c r="AH18" s="22"/>
      <c r="AI18" s="22"/>
      <c r="AJ18" s="22"/>
      <c r="AK18" s="22"/>
      <c r="AL18" s="22"/>
      <c r="AM18" s="22"/>
      <c r="AN18" s="22"/>
      <c r="AO18" s="22"/>
      <c r="AP18" s="22"/>
      <c r="AQ18" s="22"/>
      <c r="AR18" s="22"/>
      <c r="AS18" s="22"/>
      <c r="AT18" s="22"/>
    </row>
    <row r="20" spans="1:46" s="24" customFormat="1" ht="16" customHeight="1" x14ac:dyDescent="0.25">
      <c r="A20" s="6" t="s">
        <v>36</v>
      </c>
      <c r="B20" s="28">
        <v>6200</v>
      </c>
      <c r="C20" s="28">
        <v>13300</v>
      </c>
      <c r="D20" s="28">
        <v>21450</v>
      </c>
      <c r="E20" s="28">
        <v>30200</v>
      </c>
      <c r="F20" s="28">
        <v>38950</v>
      </c>
      <c r="G20" s="28">
        <v>50700</v>
      </c>
      <c r="H20" s="28">
        <v>62020</v>
      </c>
      <c r="I20" s="28">
        <v>75400</v>
      </c>
      <c r="J20" s="28">
        <v>88200</v>
      </c>
      <c r="K20" s="28">
        <v>100600</v>
      </c>
      <c r="L20" s="28">
        <v>118560</v>
      </c>
      <c r="M20" s="28">
        <v>141240</v>
      </c>
      <c r="N20" s="28">
        <v>157780</v>
      </c>
      <c r="O20" s="28">
        <v>180920</v>
      </c>
      <c r="P20" s="28">
        <v>210430</v>
      </c>
      <c r="Q20" s="28">
        <v>241800</v>
      </c>
      <c r="R20" s="28">
        <v>280150</v>
      </c>
      <c r="S20" s="28">
        <v>312080</v>
      </c>
      <c r="T20" s="28">
        <v>340200</v>
      </c>
      <c r="U20" s="29">
        <v>390820</v>
      </c>
      <c r="V20" s="27"/>
      <c r="W20" s="21"/>
      <c r="X20" s="22"/>
      <c r="Y20" s="22"/>
      <c r="Z20" s="22"/>
      <c r="AA20" s="22"/>
      <c r="AB20" s="22"/>
      <c r="AC20" s="22"/>
      <c r="AD20" s="22"/>
      <c r="AE20" s="22"/>
      <c r="AF20" s="22"/>
      <c r="AG20" s="22"/>
      <c r="AH20" s="22"/>
      <c r="AI20" s="22"/>
      <c r="AJ20" s="22"/>
      <c r="AK20" s="22"/>
      <c r="AL20" s="22"/>
      <c r="AM20" s="22"/>
      <c r="AN20" s="22"/>
      <c r="AO20" s="22"/>
      <c r="AP20" s="22"/>
      <c r="AQ20" s="22"/>
      <c r="AR20" s="22"/>
      <c r="AS20" s="22"/>
      <c r="AT20" s="22"/>
    </row>
    <row r="22" spans="1:46" ht="16" customHeight="1" x14ac:dyDescent="0.25">
      <c r="A22" s="30" t="s">
        <v>48</v>
      </c>
      <c r="B22" s="31">
        <f>SUM($B18:B18)+$G$2</f>
        <v>6000</v>
      </c>
      <c r="C22" s="31">
        <f>SUM($B18:C18)+$G$2</f>
        <v>12300</v>
      </c>
      <c r="D22" s="31">
        <f>SUM($B18:D18)+$G$2</f>
        <v>18915</v>
      </c>
      <c r="E22" s="31">
        <f>SUM($B18:E18)+$G$2</f>
        <v>25926.600000000002</v>
      </c>
      <c r="F22" s="31">
        <f>SUM($B18:F18)+$G$2</f>
        <v>33501</v>
      </c>
      <c r="G22" s="31">
        <f>SUM($B18:G18)+$G$2</f>
        <v>41530.200000000004</v>
      </c>
      <c r="H22" s="31">
        <f>SUM($B18:H18)+$G$2</f>
        <v>50040.600000000006</v>
      </c>
      <c r="I22" s="31">
        <f>SUM($B18:I18)+$G$2</f>
        <v>59062.200000000004</v>
      </c>
      <c r="J22" s="31">
        <f>SUM($B18:J18)+$G$2</f>
        <v>68625</v>
      </c>
      <c r="K22" s="31">
        <f>SUM($B18:K18)+$G$2</f>
        <v>78761.399999999994</v>
      </c>
      <c r="L22" s="31">
        <f>SUM($B18:L18)+$G$2</f>
        <v>89506.2</v>
      </c>
      <c r="M22" s="31">
        <f>SUM($B18:M18)+$G$2</f>
        <v>100895.4</v>
      </c>
      <c r="N22" s="31">
        <f>SUM($B18:N18)+$G$2</f>
        <v>112968</v>
      </c>
      <c r="O22" s="31">
        <f>SUM($B18:O18)+$G$2</f>
        <v>125764.8</v>
      </c>
      <c r="P22" s="31">
        <f>SUM($B18:P18)+$G$2</f>
        <v>139329.60000000001</v>
      </c>
      <c r="Q22" s="31">
        <f>SUM($B18:Q18)+$G$2</f>
        <v>153708</v>
      </c>
      <c r="R22" s="31">
        <f>SUM($B18:R18)+$G$2</f>
        <v>168949.8</v>
      </c>
      <c r="S22" s="31">
        <f>SUM($B18:S18)+$G$2</f>
        <v>185105.4</v>
      </c>
      <c r="T22" s="31">
        <f>SUM($B18:T18)+$G$2</f>
        <v>202230.6</v>
      </c>
      <c r="U22" s="31">
        <f>SUM($B18:U18)+$G$2</f>
        <v>220383</v>
      </c>
    </row>
    <row r="23" spans="1:46" ht="16" customHeight="1" x14ac:dyDescent="0.25">
      <c r="A23" s="30" t="s">
        <v>38</v>
      </c>
      <c r="B23" s="31">
        <f>IF(B20=0,0,B20-SUM($B$18:B18)-$G$2)</f>
        <v>200</v>
      </c>
      <c r="C23" s="31">
        <f>IF(C20=0,0,C20-SUM($B$18:C18)-$G$2)</f>
        <v>1000</v>
      </c>
      <c r="D23" s="31">
        <f>IF(D20=0,0,D20-SUM($B$18:D18)-$G$2)</f>
        <v>2535</v>
      </c>
      <c r="E23" s="31">
        <f>IF(E20=0,0,E20-SUM($B$18:E18)-$G$2)</f>
        <v>4273.3999999999978</v>
      </c>
      <c r="F23" s="31">
        <f>IF(F20=0,0,F20-SUM($B$18:F18)-$G$2)</f>
        <v>5449</v>
      </c>
      <c r="G23" s="31">
        <f>IF(G20=0,0,G20-SUM($B$18:G18)-$G$2)</f>
        <v>9169.7999999999956</v>
      </c>
      <c r="H23" s="31">
        <f>IF(H20=0,0,H20-SUM($B$18:H18)-$G$2)</f>
        <v>11979.399999999994</v>
      </c>
      <c r="I23" s="31">
        <f>IF(I20=0,0,I20-SUM($B$18:I18)-$G$2)</f>
        <v>16337.799999999996</v>
      </c>
      <c r="J23" s="31">
        <f>IF(J20=0,0,J20-SUM($B$18:J18)-$G$2)</f>
        <v>19575</v>
      </c>
      <c r="K23" s="31">
        <f>IF(K20=0,0,K20-SUM($B$18:K18)-$G$2)</f>
        <v>21838.600000000006</v>
      </c>
      <c r="L23" s="31">
        <f>IF(L20=0,0,L20-SUM($B$18:L18)-$G$2)</f>
        <v>29053.800000000003</v>
      </c>
      <c r="M23" s="31">
        <f>IF(M20=0,0,M20-SUM($B$18:M18)-$G$2)</f>
        <v>40344.600000000006</v>
      </c>
      <c r="N23" s="31">
        <f>IF(N20=0,0,N20-SUM($B$18:N18)-$G$2)</f>
        <v>44812</v>
      </c>
      <c r="O23" s="31">
        <f>IF(O20=0,0,O20-SUM($B$18:O18)-$G$2)</f>
        <v>55155.199999999997</v>
      </c>
      <c r="P23" s="31">
        <f>IF(P20=0,0,P20-SUM($B$18:P18)-$G$2)</f>
        <v>71100.399999999994</v>
      </c>
      <c r="Q23" s="31">
        <f>IF(Q20=0,0,Q20-SUM($B$18:Q18)-$G$2)</f>
        <v>88092</v>
      </c>
      <c r="R23" s="31">
        <f>IF(R20=0,0,R20-SUM($B$18:R18)-$G$2)</f>
        <v>111200.20000000001</v>
      </c>
      <c r="S23" s="31">
        <f>IF(S20=0,0,S20-SUM($B$18:S18)-$G$2)</f>
        <v>126974.6</v>
      </c>
      <c r="T23" s="31">
        <f>IF(T20=0,0,T20-SUM($B$18:T18)-$G$2)</f>
        <v>137969.4</v>
      </c>
      <c r="U23" s="31">
        <f>IF(U20=0,0,U20-SUM($B$18:U18)-$G$2)</f>
        <v>170437</v>
      </c>
    </row>
    <row r="24" spans="1:46" s="37" customFormat="1" ht="16" customHeight="1" x14ac:dyDescent="0.25">
      <c r="A24" s="32" t="s">
        <v>47</v>
      </c>
      <c r="B24" s="33">
        <f>IF(B20=0,0,IF(B22=0,0,B23/B22))</f>
        <v>3.3333333333333333E-2</v>
      </c>
      <c r="C24" s="33">
        <f t="shared" ref="C24:U24" si="4">IF(C20=0,0,IF(C22=0,0,C23/C22))</f>
        <v>8.1300813008130079E-2</v>
      </c>
      <c r="D24" s="33">
        <f t="shared" si="4"/>
        <v>0.13402061855670103</v>
      </c>
      <c r="E24" s="33">
        <f t="shared" si="4"/>
        <v>0.16482685735885144</v>
      </c>
      <c r="F24" s="33">
        <f t="shared" si="4"/>
        <v>0.16265186113847349</v>
      </c>
      <c r="G24" s="33">
        <f t="shared" si="4"/>
        <v>0.22079835878469151</v>
      </c>
      <c r="H24" s="33">
        <f t="shared" si="4"/>
        <v>0.23939361238674181</v>
      </c>
      <c r="I24" s="33">
        <f t="shared" si="4"/>
        <v>0.27662024103402844</v>
      </c>
      <c r="J24" s="33">
        <f t="shared" si="4"/>
        <v>0.28524590163934427</v>
      </c>
      <c r="K24" s="33">
        <f t="shared" si="4"/>
        <v>0.27727541663809946</v>
      </c>
      <c r="L24" s="33">
        <f t="shared" si="4"/>
        <v>0.32460097736246207</v>
      </c>
      <c r="M24" s="33">
        <f t="shared" si="4"/>
        <v>0.39986560338727045</v>
      </c>
      <c r="N24" s="33">
        <f t="shared" si="4"/>
        <v>0.39667870547411654</v>
      </c>
      <c r="O24" s="33">
        <f t="shared" si="4"/>
        <v>0.43855832474587481</v>
      </c>
      <c r="P24" s="33">
        <f t="shared" si="4"/>
        <v>0.51030362536029672</v>
      </c>
      <c r="Q24" s="33">
        <f t="shared" si="4"/>
        <v>0.57311265516433763</v>
      </c>
      <c r="R24" s="33">
        <f t="shared" si="4"/>
        <v>0.65818485727713216</v>
      </c>
      <c r="S24" s="33">
        <f t="shared" si="4"/>
        <v>0.68595837830771011</v>
      </c>
      <c r="T24" s="33">
        <f t="shared" si="4"/>
        <v>0.68223799959056641</v>
      </c>
      <c r="U24" s="33">
        <f t="shared" si="4"/>
        <v>0.77336727424529117</v>
      </c>
      <c r="V24" s="34"/>
      <c r="W24" s="35"/>
      <c r="X24" s="36"/>
    </row>
    <row r="25" spans="1:46" ht="16" customHeight="1" x14ac:dyDescent="0.25">
      <c r="A25" s="30" t="s">
        <v>39</v>
      </c>
      <c r="B25" s="33">
        <f>IF(B20=0,0,IF(ISERROR(RATE(COUNTIF(B6:B17,"&gt;0"),-(B18/COUNTIF(B6:B17,"&gt;0")),-$G$2,B$20,0))=TRUE,0,RATE(COUNTIF(B6:B17,"&gt;0"),-(B18/COUNTIF(B6:B17,"&gt;0")),-$G$2,B$20,0)*12))</f>
        <v>7.1296229781530343E-2</v>
      </c>
      <c r="C25" s="33">
        <f>IF(C20=0,0,IF(ISERROR(RATE(COUNTIF(C6:C17,"&gt;0"),-(C18/COUNTIF(C6:C17,"&gt;0")),-B20,C$20,0))=TRUE,0,RATE(COUNTIF(C6:C17,"&gt;0"),-(C18/COUNTIF(C6:C17,"&gt;0")),-B20,C$20,0)*12))</f>
        <v>8.5066860433960612E-2</v>
      </c>
      <c r="D25" s="33">
        <f t="shared" ref="D25:U25" si="5">IF(D20=0,0,IF(ISERROR(RATE(COUNTIF(D6:D17,"&gt;0"),-(D18/COUNTIF(D6:D17,"&gt;0")),-C20,D$20,0))=TRUE,0,RATE(COUNTIF(D6:D17,"&gt;0"),-(D18/COUNTIF(D6:D17,"&gt;0")),-C20,D$20,0)*12))</f>
        <v>9.0428889622786321E-2</v>
      </c>
      <c r="E25" s="33">
        <f t="shared" si="5"/>
        <v>6.8411252246334001E-2</v>
      </c>
      <c r="F25" s="33">
        <f t="shared" si="5"/>
        <v>3.4388797026829662E-2</v>
      </c>
      <c r="G25" s="33">
        <f t="shared" si="5"/>
        <v>8.4078358380406074E-2</v>
      </c>
      <c r="H25" s="33">
        <f t="shared" si="5"/>
        <v>5.0314014377650859E-2</v>
      </c>
      <c r="I25" s="33">
        <f t="shared" si="5"/>
        <v>6.4017099558779184E-2</v>
      </c>
      <c r="J25" s="33">
        <f t="shared" si="5"/>
        <v>3.9854959562245294E-2</v>
      </c>
      <c r="K25" s="33">
        <f t="shared" si="5"/>
        <v>2.4117126701550994E-2</v>
      </c>
      <c r="L25" s="33">
        <f t="shared" si="5"/>
        <v>6.6356843713001296E-2</v>
      </c>
      <c r="M25" s="33">
        <f t="shared" si="5"/>
        <v>8.7667563392839126E-2</v>
      </c>
      <c r="N25" s="33">
        <f t="shared" si="5"/>
        <v>3.002692860861278E-2</v>
      </c>
      <c r="O25" s="33">
        <f t="shared" si="5"/>
        <v>6.1468451548166464E-2</v>
      </c>
      <c r="P25" s="33">
        <f t="shared" si="5"/>
        <v>8.2087807449264943E-2</v>
      </c>
      <c r="Q25" s="33">
        <f t="shared" si="5"/>
        <v>7.564861791541376E-2</v>
      </c>
      <c r="R25" s="33">
        <f t="shared" si="5"/>
        <v>8.9188095535156497E-2</v>
      </c>
      <c r="S25" s="33">
        <f t="shared" si="5"/>
        <v>5.353725161833002E-2</v>
      </c>
      <c r="T25" s="33">
        <f t="shared" si="5"/>
        <v>3.3841639787762001E-2</v>
      </c>
      <c r="U25" s="33">
        <f t="shared" si="5"/>
        <v>8.9435618522203136E-2</v>
      </c>
      <c r="V25" s="34"/>
    </row>
    <row r="26" spans="1:46" s="43" customFormat="1" ht="16" customHeight="1" x14ac:dyDescent="0.25">
      <c r="A26" s="38" t="s">
        <v>37</v>
      </c>
      <c r="B26" s="39">
        <v>7.1296229771244654E-2</v>
      </c>
      <c r="C26" s="39">
        <v>8.1903001726045352E-2</v>
      </c>
      <c r="D26" s="39">
        <v>8.6861984300998132E-2</v>
      </c>
      <c r="E26" s="39">
        <v>7.827420464410656E-2</v>
      </c>
      <c r="F26" s="39">
        <v>6.1375879849787172E-2</v>
      </c>
      <c r="G26" s="39">
        <v>6.8927849620356266E-2</v>
      </c>
      <c r="H26" s="39">
        <v>6.3424660068259253E-2</v>
      </c>
      <c r="I26" s="39">
        <v>6.3581628805998422E-2</v>
      </c>
      <c r="J26" s="39">
        <v>5.788296622783283E-2</v>
      </c>
      <c r="K26" s="39">
        <v>5.0547517144757144E-2</v>
      </c>
      <c r="L26" s="39">
        <v>5.3726293404850273E-2</v>
      </c>
      <c r="M26" s="39">
        <v>6.0254905454644819E-2</v>
      </c>
      <c r="N26" s="39">
        <v>5.4759288224358188E-2</v>
      </c>
      <c r="O26" s="39">
        <v>5.5903546091476422E-2</v>
      </c>
      <c r="P26" s="39">
        <v>6.0210730803572338E-2</v>
      </c>
      <c r="Q26" s="39">
        <v>6.2677901015074908E-2</v>
      </c>
      <c r="R26" s="39">
        <v>6.6804297701658022E-2</v>
      </c>
      <c r="S26" s="39">
        <v>6.4809081211083794E-2</v>
      </c>
      <c r="T26" s="39">
        <v>6.0404281106135424E-2</v>
      </c>
      <c r="U26" s="39">
        <v>6.4385645109773668E-2</v>
      </c>
      <c r="V26" s="40"/>
      <c r="W26" s="41"/>
      <c r="X26" s="42"/>
    </row>
    <row r="28" spans="1:46" s="24" customFormat="1" ht="16" customHeight="1" x14ac:dyDescent="0.25">
      <c r="A28" s="6" t="s">
        <v>50</v>
      </c>
      <c r="B28" s="22"/>
      <c r="C28" s="22"/>
      <c r="D28" s="22"/>
      <c r="E28" s="22"/>
      <c r="F28" s="22"/>
      <c r="G28" s="22"/>
      <c r="H28" s="22"/>
      <c r="I28" s="22"/>
      <c r="J28" s="22"/>
      <c r="K28" s="22"/>
      <c r="L28" s="22"/>
      <c r="M28" s="22"/>
      <c r="N28" s="22"/>
      <c r="O28" s="22"/>
      <c r="P28" s="22"/>
      <c r="Q28" s="22"/>
      <c r="R28" s="22"/>
      <c r="S28" s="22"/>
      <c r="T28" s="22"/>
      <c r="U28" s="22"/>
      <c r="V28" s="27"/>
      <c r="W28" s="21"/>
      <c r="X28" s="22"/>
      <c r="Y28" s="22"/>
      <c r="Z28" s="22"/>
      <c r="AA28" s="22"/>
      <c r="AB28" s="22"/>
      <c r="AC28" s="22"/>
      <c r="AD28" s="22"/>
      <c r="AE28" s="22"/>
      <c r="AF28" s="22"/>
      <c r="AG28" s="22"/>
      <c r="AH28" s="22"/>
      <c r="AI28" s="22"/>
      <c r="AJ28" s="22"/>
      <c r="AK28" s="22"/>
      <c r="AL28" s="22"/>
      <c r="AM28" s="22"/>
      <c r="AN28" s="22"/>
      <c r="AO28" s="22"/>
      <c r="AP28" s="22"/>
      <c r="AQ28" s="22"/>
      <c r="AR28" s="22"/>
      <c r="AS28" s="22"/>
      <c r="AT28" s="22"/>
    </row>
    <row r="29" spans="1:46" ht="16" customHeight="1" x14ac:dyDescent="0.25">
      <c r="A29" s="30" t="s">
        <v>51</v>
      </c>
      <c r="B29" s="26">
        <v>500</v>
      </c>
    </row>
    <row r="30" spans="1:46" ht="16" customHeight="1" x14ac:dyDescent="0.25">
      <c r="A30" s="30" t="s">
        <v>52</v>
      </c>
      <c r="B30" s="44"/>
      <c r="C30" s="45">
        <v>0.06</v>
      </c>
      <c r="D30" s="45">
        <v>0.06</v>
      </c>
      <c r="E30" s="45">
        <v>5.9950000000000003E-2</v>
      </c>
      <c r="F30" s="45">
        <v>0.06</v>
      </c>
      <c r="G30" s="45">
        <v>0.06</v>
      </c>
      <c r="H30" s="45">
        <v>0.06</v>
      </c>
      <c r="I30" s="45">
        <v>0.06</v>
      </c>
      <c r="J30" s="45">
        <v>0.06</v>
      </c>
      <c r="K30" s="45">
        <v>0.06</v>
      </c>
      <c r="L30" s="45">
        <v>0.06</v>
      </c>
      <c r="M30" s="45">
        <v>0.06</v>
      </c>
      <c r="N30" s="45">
        <v>0.06</v>
      </c>
      <c r="O30" s="45">
        <v>0.06</v>
      </c>
      <c r="P30" s="45">
        <v>0.06</v>
      </c>
      <c r="Q30" s="45">
        <v>0.06</v>
      </c>
      <c r="R30" s="45">
        <v>0.06</v>
      </c>
      <c r="S30" s="45">
        <v>0.06</v>
      </c>
      <c r="T30" s="45">
        <v>0.06</v>
      </c>
      <c r="U30" s="45">
        <v>0.06</v>
      </c>
    </row>
    <row r="31" spans="1:46" s="46" customFormat="1" ht="16" customHeight="1" x14ac:dyDescent="0.25">
      <c r="A31" s="32" t="s">
        <v>68</v>
      </c>
      <c r="B31" s="45">
        <v>0.08</v>
      </c>
      <c r="C31" s="45">
        <v>0.08</v>
      </c>
      <c r="D31" s="45">
        <v>0.08</v>
      </c>
      <c r="E31" s="45">
        <v>0.08</v>
      </c>
      <c r="F31" s="45">
        <v>0.08</v>
      </c>
      <c r="G31" s="45">
        <v>0.08</v>
      </c>
      <c r="H31" s="45">
        <v>0.08</v>
      </c>
      <c r="I31" s="45">
        <v>0.08</v>
      </c>
      <c r="J31" s="45">
        <v>0.08</v>
      </c>
      <c r="K31" s="45">
        <v>0.08</v>
      </c>
      <c r="L31" s="45">
        <v>0.08</v>
      </c>
      <c r="M31" s="45">
        <v>0.08</v>
      </c>
      <c r="N31" s="45">
        <v>0.08</v>
      </c>
      <c r="O31" s="45">
        <v>0.08</v>
      </c>
      <c r="P31" s="45">
        <v>0.08</v>
      </c>
      <c r="Q31" s="45">
        <v>0.08</v>
      </c>
      <c r="R31" s="45">
        <v>0.08</v>
      </c>
      <c r="S31" s="45">
        <v>0.08</v>
      </c>
      <c r="T31" s="45">
        <v>0.08</v>
      </c>
      <c r="U31" s="45">
        <v>0.08</v>
      </c>
      <c r="V31" s="44"/>
    </row>
    <row r="32" spans="1:46" s="7" customFormat="1" ht="16" customHeight="1" x14ac:dyDescent="0.25">
      <c r="A32" s="47" t="s">
        <v>49</v>
      </c>
      <c r="B32" s="31">
        <f>$B$29</f>
        <v>500</v>
      </c>
      <c r="C32" s="31">
        <f>B32*(1+C30)</f>
        <v>530</v>
      </c>
      <c r="D32" s="31">
        <f t="shared" ref="D32:U32" si="6">C32*(1+D30)</f>
        <v>561.80000000000007</v>
      </c>
      <c r="E32" s="31">
        <f t="shared" si="6"/>
        <v>595.47991000000002</v>
      </c>
      <c r="F32" s="31">
        <f t="shared" si="6"/>
        <v>631.20870460000003</v>
      </c>
      <c r="G32" s="31">
        <f t="shared" si="6"/>
        <v>669.08122687600007</v>
      </c>
      <c r="H32" s="31">
        <f t="shared" si="6"/>
        <v>709.22610048856006</v>
      </c>
      <c r="I32" s="31">
        <f t="shared" si="6"/>
        <v>751.77966651787369</v>
      </c>
      <c r="J32" s="31">
        <f t="shared" si="6"/>
        <v>796.88644650894616</v>
      </c>
      <c r="K32" s="31">
        <f t="shared" si="6"/>
        <v>844.69963329948303</v>
      </c>
      <c r="L32" s="31">
        <f t="shared" si="6"/>
        <v>895.38161129745208</v>
      </c>
      <c r="M32" s="31">
        <f t="shared" si="6"/>
        <v>949.10450797529927</v>
      </c>
      <c r="N32" s="31">
        <f t="shared" si="6"/>
        <v>1006.0507784538173</v>
      </c>
      <c r="O32" s="31">
        <f t="shared" si="6"/>
        <v>1066.4138251610464</v>
      </c>
      <c r="P32" s="31">
        <f t="shared" si="6"/>
        <v>1130.3986546707092</v>
      </c>
      <c r="Q32" s="31">
        <f t="shared" si="6"/>
        <v>1198.2225739509518</v>
      </c>
      <c r="R32" s="31">
        <f t="shared" si="6"/>
        <v>1270.115928388009</v>
      </c>
      <c r="S32" s="31">
        <f t="shared" si="6"/>
        <v>1346.3228840912896</v>
      </c>
      <c r="T32" s="31">
        <f t="shared" si="6"/>
        <v>1427.1022571367671</v>
      </c>
      <c r="U32" s="31">
        <f t="shared" si="6"/>
        <v>1512.7283925649731</v>
      </c>
      <c r="V32" s="9"/>
    </row>
    <row r="33" spans="1:21" ht="16" customHeight="1" x14ac:dyDescent="0.25">
      <c r="A33" s="30" t="s">
        <v>36</v>
      </c>
      <c r="B33" s="31">
        <f>FV(B31/12,12,-B32,-$G$2,0)</f>
        <v>6224.9630105632496</v>
      </c>
      <c r="C33" s="31">
        <f>FV(C31/12,12,-C32,-B33,0)</f>
        <v>13340.092661532035</v>
      </c>
      <c r="D33" s="31">
        <f t="shared" ref="D33:U33" si="7">FV(D31/12,12,-D32,-C33,0)</f>
        <v>21441.682211874544</v>
      </c>
      <c r="E33" s="31">
        <f t="shared" si="7"/>
        <v>30635.012087150557</v>
      </c>
      <c r="F33" s="31">
        <f t="shared" si="7"/>
        <v>41036.204657587252</v>
      </c>
      <c r="G33" s="31">
        <f t="shared" si="7"/>
        <v>52772.201182149802</v>
      </c>
      <c r="H33" s="31">
        <f t="shared" si="7"/>
        <v>65982.080336749525</v>
      </c>
      <c r="I33" s="31">
        <f t="shared" si="7"/>
        <v>80818.161695167917</v>
      </c>
      <c r="J33" s="31">
        <f t="shared" si="7"/>
        <v>97447.206563231215</v>
      </c>
      <c r="K33" s="31">
        <f t="shared" si="7"/>
        <v>116051.72459240021</v>
      </c>
      <c r="L33" s="31">
        <f t="shared" si="7"/>
        <v>136831.39531906071</v>
      </c>
      <c r="M33" s="31">
        <f t="shared" si="7"/>
        <v>160004.61455693631</v>
      </c>
      <c r="N33" s="31">
        <f t="shared" si="7"/>
        <v>185810.17641733453</v>
      </c>
      <c r="O33" s="31">
        <f t="shared" si="7"/>
        <v>214509.10265095127</v>
      </c>
      <c r="P33" s="31">
        <f t="shared" si="7"/>
        <v>246386.63200173303</v>
      </c>
      <c r="Q33" s="31">
        <f t="shared" si="7"/>
        <v>281754.38334437343</v>
      </c>
      <c r="R33" s="31">
        <f t="shared" si="7"/>
        <v>320952.70754949562</v>
      </c>
      <c r="S33" s="31">
        <f t="shared" si="7"/>
        <v>364353.24429212499</v>
      </c>
      <c r="T33" s="31">
        <f t="shared" si="7"/>
        <v>412361.701398023</v>
      </c>
      <c r="U33" s="31">
        <f t="shared" si="7"/>
        <v>465420.87581785611</v>
      </c>
    </row>
  </sheetData>
  <phoneticPr fontId="2" type="noConversion"/>
  <dataValidations count="2">
    <dataValidation operator="greaterThan" allowBlank="1" showInputMessage="1" showErrorMessage="1" sqref="G2" xr:uid="{00000000-0002-0000-0400-000000000000}"/>
    <dataValidation type="date" operator="greaterThan" allowBlank="1" showInputMessage="1" showErrorMessage="1" errorTitle="Invalid Date" error="The date that you entered is invalid - enter a valid date in accordance with the regional settings that are specified in your System Control Panel." sqref="D2" xr:uid="{00000000-0002-0000-0400-000001000000}">
      <formula1>36526</formula1>
    </dataValidation>
  </dataValidations>
  <pageMargins left="0.55118110236220474" right="0.55118110236220474" top="0.59055118110236227" bottom="0.59055118110236227" header="0.31496062992125984" footer="0.31496062992125984"/>
  <pageSetup paperSize="9" scale="70" fitToWidth="2" orientation="landscape" r:id="rId1"/>
  <headerFooter alignWithMargins="0">
    <oddFooter>&amp;C&amp;9Page &amp;P of &amp;N</oddFooter>
  </headerFooter>
  <colBreaks count="1" manualBreakCount="1">
    <brk id="1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247"/>
  <sheetViews>
    <sheetView zoomScale="95" zoomScaleNormal="95" workbookViewId="0">
      <pane ySplit="5" topLeftCell="A6" activePane="bottomLeft" state="frozen"/>
      <selection pane="bottomLeft" activeCell="A5" sqref="A5"/>
    </sheetView>
  </sheetViews>
  <sheetFormatPr defaultColWidth="9.08984375" defaultRowHeight="16" customHeight="1" x14ac:dyDescent="0.25"/>
  <cols>
    <col min="1" max="1" width="16.6328125" style="56" customWidth="1"/>
    <col min="2" max="2" width="15.6328125" style="48" customWidth="1"/>
    <col min="3" max="6" width="15.6328125" style="7" customWidth="1"/>
    <col min="7" max="7" width="15.6328125" style="49" customWidth="1"/>
    <col min="8" max="8" width="5.6328125" style="50" customWidth="1"/>
    <col min="9" max="9" width="15.6328125" style="79" customWidth="1"/>
    <col min="10" max="10" width="15.6328125" style="46" customWidth="1"/>
    <col min="11" max="16" width="15.6328125" style="48" customWidth="1"/>
    <col min="17" max="16384" width="9.08984375" style="48"/>
  </cols>
  <sheetData>
    <row r="1" spans="1:12" ht="16" customHeight="1" x14ac:dyDescent="0.3">
      <c r="A1" s="81" t="s">
        <v>34</v>
      </c>
      <c r="I1" s="51" t="s">
        <v>56</v>
      </c>
      <c r="J1" s="52"/>
      <c r="L1" s="53"/>
    </row>
    <row r="2" spans="1:12" ht="16" customHeight="1" x14ac:dyDescent="0.25">
      <c r="A2" s="3" t="s">
        <v>46</v>
      </c>
      <c r="I2" s="51"/>
      <c r="J2" s="52"/>
      <c r="L2" s="53"/>
    </row>
    <row r="3" spans="1:12" ht="16" customHeight="1" x14ac:dyDescent="0.25">
      <c r="A3" s="48"/>
      <c r="I3" s="4" t="s">
        <v>17</v>
      </c>
      <c r="J3" s="54">
        <v>51348</v>
      </c>
      <c r="L3" s="55">
        <v>6.4385645109773668E-2</v>
      </c>
    </row>
    <row r="4" spans="1:12" ht="16" customHeight="1" x14ac:dyDescent="0.25">
      <c r="I4" s="48"/>
    </row>
    <row r="5" spans="1:12" s="66" customFormat="1" ht="25" x14ac:dyDescent="0.25">
      <c r="A5" s="57" t="s">
        <v>33</v>
      </c>
      <c r="B5" s="58" t="s">
        <v>42</v>
      </c>
      <c r="C5" s="59" t="s">
        <v>40</v>
      </c>
      <c r="D5" s="59" t="s">
        <v>45</v>
      </c>
      <c r="E5" s="59" t="s">
        <v>44</v>
      </c>
      <c r="F5" s="59" t="s">
        <v>41</v>
      </c>
      <c r="G5" s="60" t="s">
        <v>43</v>
      </c>
      <c r="H5" s="61"/>
      <c r="I5" s="62" t="s">
        <v>40</v>
      </c>
      <c r="J5" s="63" t="s">
        <v>43</v>
      </c>
      <c r="K5" s="64" t="s">
        <v>44</v>
      </c>
      <c r="L5" s="65" t="s">
        <v>81</v>
      </c>
    </row>
    <row r="6" spans="1:12" ht="16" customHeight="1" x14ac:dyDescent="0.25">
      <c r="A6" s="67">
        <f>DATE(YEAR(ROI!$D$2),MONTH(ROI!$D$2)+1,1-1)</f>
        <v>44074</v>
      </c>
      <c r="B6" s="68">
        <v>1</v>
      </c>
      <c r="C6" s="7">
        <f>ROI!$G$2</f>
        <v>0</v>
      </c>
      <c r="D6" s="7">
        <f>ROI!B6</f>
        <v>500</v>
      </c>
      <c r="E6" s="7">
        <f>IF(D6=0,0,C6*G6/12)</f>
        <v>0</v>
      </c>
      <c r="F6" s="7">
        <f>SUM(C6:E6)</f>
        <v>500</v>
      </c>
      <c r="G6" s="44">
        <f>ROI!$B$25</f>
        <v>7.1296229781530343E-2</v>
      </c>
      <c r="H6" s="69"/>
      <c r="I6" s="7">
        <f>ROI!$G$2</f>
        <v>0</v>
      </c>
      <c r="J6" s="44">
        <f>L3</f>
        <v>6.4385645109773668E-2</v>
      </c>
      <c r="K6" s="7">
        <f>IF(D6=0,0,C6*J6/12)</f>
        <v>0</v>
      </c>
      <c r="L6" s="70">
        <f>SUM(I6,D6,K6)</f>
        <v>500</v>
      </c>
    </row>
    <row r="7" spans="1:12" ht="16" customHeight="1" x14ac:dyDescent="0.25">
      <c r="A7" s="71">
        <f t="shared" ref="A7:A70" si="0">DATE(YEAR(A6),MONTH(A6)+2,1-1)</f>
        <v>44104</v>
      </c>
      <c r="B7" s="68">
        <v>2</v>
      </c>
      <c r="C7" s="7">
        <f t="shared" ref="C7:C70" si="1">IF(ROUND(F6,0)&gt;0,F6,0)</f>
        <v>500</v>
      </c>
      <c r="D7" s="7">
        <f>ROI!B7</f>
        <v>500</v>
      </c>
      <c r="E7" s="7">
        <f t="shared" ref="E7:E70" si="2">IF(D7=0,0,C7*G7/12)</f>
        <v>2.9706762408970975</v>
      </c>
      <c r="F7" s="7">
        <f t="shared" ref="F7:F70" si="3">SUM(C7:E7)</f>
        <v>1002.9706762408971</v>
      </c>
      <c r="G7" s="44">
        <f>ROI!$B$25</f>
        <v>7.1296229781530343E-2</v>
      </c>
      <c r="H7" s="69"/>
      <c r="I7" s="7">
        <f t="shared" ref="I7:I29" si="4">IF(ROUND(L6,0)&gt;0,L6,0)</f>
        <v>500</v>
      </c>
      <c r="J7" s="46">
        <f>$J$6</f>
        <v>6.4385645109773668E-2</v>
      </c>
      <c r="K7" s="7">
        <f t="shared" ref="K7:K70" si="5">IF(D7=0,0,C7*J7/12)</f>
        <v>2.6827352129072359</v>
      </c>
      <c r="L7" s="70">
        <f t="shared" ref="L7:L29" si="6">SUM(I7,D7,K7)</f>
        <v>1002.6827352129072</v>
      </c>
    </row>
    <row r="8" spans="1:12" ht="16" customHeight="1" x14ac:dyDescent="0.25">
      <c r="A8" s="71">
        <f t="shared" si="0"/>
        <v>44135</v>
      </c>
      <c r="B8" s="68">
        <v>3</v>
      </c>
      <c r="C8" s="7">
        <f t="shared" si="1"/>
        <v>1002.9706762408971</v>
      </c>
      <c r="D8" s="7">
        <f>ROI!B8</f>
        <v>500</v>
      </c>
      <c r="E8" s="7">
        <f t="shared" si="2"/>
        <v>5.9590023164506567</v>
      </c>
      <c r="F8" s="7">
        <f t="shared" si="3"/>
        <v>1508.9296785573476</v>
      </c>
      <c r="G8" s="44">
        <f>ROI!$B$25</f>
        <v>7.1296229781530343E-2</v>
      </c>
      <c r="H8" s="69"/>
      <c r="I8" s="7">
        <f t="shared" si="4"/>
        <v>1002.6827352129072</v>
      </c>
      <c r="J8" s="46">
        <f t="shared" ref="J8:J71" si="7">$J$6</f>
        <v>6.4385645109773668E-2</v>
      </c>
      <c r="K8" s="7">
        <f t="shared" si="5"/>
        <v>5.3814095013296752</v>
      </c>
      <c r="L8" s="70">
        <f t="shared" si="6"/>
        <v>1508.0641447142368</v>
      </c>
    </row>
    <row r="9" spans="1:12" ht="16" customHeight="1" x14ac:dyDescent="0.25">
      <c r="A9" s="71">
        <f t="shared" si="0"/>
        <v>44165</v>
      </c>
      <c r="B9" s="68">
        <v>4</v>
      </c>
      <c r="C9" s="7">
        <f t="shared" si="1"/>
        <v>1508.9296785573476</v>
      </c>
      <c r="D9" s="7">
        <f>ROI!B9</f>
        <v>500</v>
      </c>
      <c r="E9" s="7">
        <f t="shared" si="2"/>
        <v>8.9650830905496139</v>
      </c>
      <c r="F9" s="7">
        <f t="shared" si="3"/>
        <v>2017.8947616478972</v>
      </c>
      <c r="G9" s="44">
        <f>ROI!$B$25</f>
        <v>7.1296229781530343E-2</v>
      </c>
      <c r="H9" s="69"/>
      <c r="I9" s="7">
        <f t="shared" si="4"/>
        <v>1508.0641447142368</v>
      </c>
      <c r="J9" s="46">
        <f t="shared" si="7"/>
        <v>6.4385645109773668E-2</v>
      </c>
      <c r="K9" s="7">
        <f t="shared" si="5"/>
        <v>8.096117564933186</v>
      </c>
      <c r="L9" s="70">
        <f t="shared" si="6"/>
        <v>2016.16026227917</v>
      </c>
    </row>
    <row r="10" spans="1:12" ht="16" customHeight="1" x14ac:dyDescent="0.25">
      <c r="A10" s="71">
        <f t="shared" si="0"/>
        <v>44196</v>
      </c>
      <c r="B10" s="68">
        <v>5</v>
      </c>
      <c r="C10" s="7">
        <f t="shared" si="1"/>
        <v>2017.8947616478972</v>
      </c>
      <c r="D10" s="7">
        <f>ROI!B10</f>
        <v>500</v>
      </c>
      <c r="E10" s="7">
        <f t="shared" si="2"/>
        <v>11.989024050116241</v>
      </c>
      <c r="F10" s="7">
        <f t="shared" si="3"/>
        <v>2529.8837856980135</v>
      </c>
      <c r="G10" s="44">
        <f>ROI!$B$25</f>
        <v>7.1296229781530343E-2</v>
      </c>
      <c r="H10" s="69"/>
      <c r="I10" s="7">
        <f t="shared" si="4"/>
        <v>2016.16026227917</v>
      </c>
      <c r="J10" s="46">
        <f t="shared" si="7"/>
        <v>6.4385645109773668E-2</v>
      </c>
      <c r="K10" s="7">
        <f t="shared" si="5"/>
        <v>10.826954666027737</v>
      </c>
      <c r="L10" s="70">
        <f t="shared" si="6"/>
        <v>2526.9872169451974</v>
      </c>
    </row>
    <row r="11" spans="1:12" ht="16" customHeight="1" x14ac:dyDescent="0.25">
      <c r="A11" s="71">
        <f t="shared" si="0"/>
        <v>44227</v>
      </c>
      <c r="B11" s="68">
        <v>6</v>
      </c>
      <c r="C11" s="7">
        <f t="shared" si="1"/>
        <v>2529.8837856980135</v>
      </c>
      <c r="D11" s="7">
        <f>ROI!B11</f>
        <v>500</v>
      </c>
      <c r="E11" s="7">
        <f t="shared" si="2"/>
        <v>15.030931308807787</v>
      </c>
      <c r="F11" s="7">
        <f t="shared" si="3"/>
        <v>3044.9147170068213</v>
      </c>
      <c r="G11" s="44">
        <f>ROI!$B$25</f>
        <v>7.1296229781530343E-2</v>
      </c>
      <c r="H11" s="69"/>
      <c r="I11" s="7">
        <f t="shared" si="4"/>
        <v>2526.9872169451974</v>
      </c>
      <c r="J11" s="46">
        <f t="shared" si="7"/>
        <v>6.4385645109773668E-2</v>
      </c>
      <c r="K11" s="7">
        <f t="shared" si="5"/>
        <v>13.574016632910251</v>
      </c>
      <c r="L11" s="70">
        <f t="shared" si="6"/>
        <v>3040.5612335781075</v>
      </c>
    </row>
    <row r="12" spans="1:12" ht="16" customHeight="1" x14ac:dyDescent="0.25">
      <c r="A12" s="71">
        <f t="shared" si="0"/>
        <v>44255</v>
      </c>
      <c r="B12" s="68">
        <v>7</v>
      </c>
      <c r="C12" s="7">
        <f t="shared" si="1"/>
        <v>3044.9147170068213</v>
      </c>
      <c r="D12" s="7">
        <f>ROI!B12</f>
        <v>500</v>
      </c>
      <c r="E12" s="7">
        <f t="shared" si="2"/>
        <v>18.090911610740147</v>
      </c>
      <c r="F12" s="7">
        <f t="shared" si="3"/>
        <v>3563.0056286175613</v>
      </c>
      <c r="G12" s="44">
        <f>ROI!$B$25</f>
        <v>7.1296229781530343E-2</v>
      </c>
      <c r="H12" s="69"/>
      <c r="I12" s="7">
        <f t="shared" si="4"/>
        <v>3040.5612335781075</v>
      </c>
      <c r="J12" s="46">
        <f t="shared" si="7"/>
        <v>6.4385645109773668E-2</v>
      </c>
      <c r="K12" s="7">
        <f t="shared" si="5"/>
        <v>16.337399863227343</v>
      </c>
      <c r="L12" s="70">
        <f t="shared" si="6"/>
        <v>3556.8986334413348</v>
      </c>
    </row>
    <row r="13" spans="1:12" ht="16" customHeight="1" x14ac:dyDescent="0.25">
      <c r="A13" s="71">
        <f t="shared" si="0"/>
        <v>44286</v>
      </c>
      <c r="B13" s="68">
        <v>8</v>
      </c>
      <c r="C13" s="7">
        <f t="shared" si="1"/>
        <v>3563.0056286175613</v>
      </c>
      <c r="D13" s="7">
        <f>ROI!B13</f>
        <v>500</v>
      </c>
      <c r="E13" s="7">
        <f t="shared" si="2"/>
        <v>21.169072334233636</v>
      </c>
      <c r="F13" s="7">
        <f t="shared" si="3"/>
        <v>4084.1747009517949</v>
      </c>
      <c r="G13" s="44">
        <f>ROI!$B$25</f>
        <v>7.1296229781530343E-2</v>
      </c>
      <c r="H13" s="69"/>
      <c r="I13" s="7">
        <f t="shared" si="4"/>
        <v>3556.8986334413348</v>
      </c>
      <c r="J13" s="46">
        <f t="shared" si="7"/>
        <v>6.4385645109773668E-2</v>
      </c>
      <c r="K13" s="7">
        <f t="shared" si="5"/>
        <v>19.117201327358028</v>
      </c>
      <c r="L13" s="70">
        <f t="shared" si="6"/>
        <v>4076.0158347686929</v>
      </c>
    </row>
    <row r="14" spans="1:12" ht="16" customHeight="1" x14ac:dyDescent="0.25">
      <c r="A14" s="71">
        <f t="shared" si="0"/>
        <v>44316</v>
      </c>
      <c r="B14" s="68">
        <v>9</v>
      </c>
      <c r="C14" s="7">
        <f t="shared" si="1"/>
        <v>4084.1747009517949</v>
      </c>
      <c r="D14" s="7">
        <f>ROI!B14</f>
        <v>500</v>
      </c>
      <c r="E14" s="7">
        <f t="shared" si="2"/>
        <v>24.265521495581012</v>
      </c>
      <c r="F14" s="7">
        <f t="shared" si="3"/>
        <v>4608.4402224473761</v>
      </c>
      <c r="G14" s="44">
        <f>ROI!$B$25</f>
        <v>7.1296229781530343E-2</v>
      </c>
      <c r="H14" s="69"/>
      <c r="I14" s="7">
        <f t="shared" si="4"/>
        <v>4076.0158347686929</v>
      </c>
      <c r="J14" s="46">
        <f t="shared" si="7"/>
        <v>6.4385645109773668E-2</v>
      </c>
      <c r="K14" s="7">
        <f t="shared" si="5"/>
        <v>21.913518571816521</v>
      </c>
      <c r="L14" s="70">
        <f t="shared" si="6"/>
        <v>4597.9293533405098</v>
      </c>
    </row>
    <row r="15" spans="1:12" ht="16" customHeight="1" x14ac:dyDescent="0.25">
      <c r="A15" s="71">
        <f t="shared" si="0"/>
        <v>44347</v>
      </c>
      <c r="B15" s="68">
        <v>10</v>
      </c>
      <c r="C15" s="7">
        <f t="shared" si="1"/>
        <v>4608.4402224473761</v>
      </c>
      <c r="D15" s="7">
        <f>ROI!B15</f>
        <v>500</v>
      </c>
      <c r="E15" s="7">
        <f t="shared" si="2"/>
        <v>27.380367752837913</v>
      </c>
      <c r="F15" s="7">
        <f t="shared" si="3"/>
        <v>5135.8205902002137</v>
      </c>
      <c r="G15" s="44">
        <f>ROI!$B$25</f>
        <v>7.1296229781530343E-2</v>
      </c>
      <c r="H15" s="69"/>
      <c r="I15" s="7">
        <f t="shared" si="4"/>
        <v>4597.9293533405098</v>
      </c>
      <c r="J15" s="46">
        <f t="shared" si="7"/>
        <v>6.4385645109773668E-2</v>
      </c>
      <c r="K15" s="7">
        <f t="shared" si="5"/>
        <v>24.726449722675266</v>
      </c>
      <c r="L15" s="70">
        <f t="shared" si="6"/>
        <v>5122.655803063185</v>
      </c>
    </row>
    <row r="16" spans="1:12" ht="16" customHeight="1" x14ac:dyDescent="0.25">
      <c r="A16" s="71">
        <f t="shared" si="0"/>
        <v>44377</v>
      </c>
      <c r="B16" s="68">
        <v>11</v>
      </c>
      <c r="C16" s="7">
        <f t="shared" si="1"/>
        <v>5135.8205902002137</v>
      </c>
      <c r="D16" s="7">
        <f>ROI!B16</f>
        <v>500</v>
      </c>
      <c r="E16" s="7">
        <f t="shared" si="2"/>
        <v>30.513720409635766</v>
      </c>
      <c r="F16" s="7">
        <f t="shared" si="3"/>
        <v>5666.3343106098491</v>
      </c>
      <c r="G16" s="44">
        <f>ROI!$B$25</f>
        <v>7.1296229781530343E-2</v>
      </c>
      <c r="H16" s="69"/>
      <c r="I16" s="7">
        <f t="shared" si="4"/>
        <v>5122.655803063185</v>
      </c>
      <c r="J16" s="46">
        <f t="shared" si="7"/>
        <v>6.4385645109773668E-2</v>
      </c>
      <c r="K16" s="7">
        <f t="shared" si="5"/>
        <v>27.556093489008276</v>
      </c>
      <c r="L16" s="70">
        <f t="shared" si="6"/>
        <v>5650.2118965521931</v>
      </c>
    </row>
    <row r="17" spans="1:12" ht="16" customHeight="1" x14ac:dyDescent="0.25">
      <c r="A17" s="71">
        <f t="shared" si="0"/>
        <v>44408</v>
      </c>
      <c r="B17" s="68">
        <v>12</v>
      </c>
      <c r="C17" s="7">
        <f t="shared" si="1"/>
        <v>5666.3343106098491</v>
      </c>
      <c r="D17" s="7">
        <f>ROI!B17</f>
        <v>500</v>
      </c>
      <c r="E17" s="7">
        <f t="shared" si="2"/>
        <v>33.665689419017426</v>
      </c>
      <c r="F17" s="31">
        <f t="shared" si="3"/>
        <v>6200.0000000288665</v>
      </c>
      <c r="G17" s="44">
        <f>ROI!$B$25</f>
        <v>7.1296229781530343E-2</v>
      </c>
      <c r="H17" s="69"/>
      <c r="I17" s="7">
        <f t="shared" si="4"/>
        <v>5650.2118965521931</v>
      </c>
      <c r="J17" s="46">
        <f t="shared" si="7"/>
        <v>6.4385645109773668E-2</v>
      </c>
      <c r="K17" s="7">
        <f t="shared" si="5"/>
        <v>30.402549166354984</v>
      </c>
      <c r="L17" s="70">
        <f t="shared" si="6"/>
        <v>6180.6144457185483</v>
      </c>
    </row>
    <row r="18" spans="1:12" ht="16" customHeight="1" x14ac:dyDescent="0.25">
      <c r="A18" s="71">
        <f t="shared" si="0"/>
        <v>44439</v>
      </c>
      <c r="B18" s="68">
        <v>13</v>
      </c>
      <c r="C18" s="7">
        <f t="shared" si="1"/>
        <v>6200.0000000288665</v>
      </c>
      <c r="D18" s="7">
        <f>ROI!C6</f>
        <v>525</v>
      </c>
      <c r="E18" s="7">
        <f t="shared" si="2"/>
        <v>43.951211224417612</v>
      </c>
      <c r="F18" s="7">
        <f t="shared" si="3"/>
        <v>6768.9512112532839</v>
      </c>
      <c r="G18" s="44">
        <f>ROI!$C$25</f>
        <v>8.5066860433960612E-2</v>
      </c>
      <c r="H18" s="69"/>
      <c r="I18" s="7">
        <f t="shared" si="4"/>
        <v>6180.6144457185483</v>
      </c>
      <c r="J18" s="46">
        <f t="shared" si="7"/>
        <v>6.4385645109773668E-2</v>
      </c>
      <c r="K18" s="7">
        <f t="shared" si="5"/>
        <v>33.265916640204608</v>
      </c>
      <c r="L18" s="70">
        <f t="shared" si="6"/>
        <v>6738.8803623587528</v>
      </c>
    </row>
    <row r="19" spans="1:12" ht="16" customHeight="1" x14ac:dyDescent="0.25">
      <c r="A19" s="71">
        <f t="shared" si="0"/>
        <v>44469</v>
      </c>
      <c r="B19" s="68">
        <v>14</v>
      </c>
      <c r="C19" s="7">
        <f t="shared" si="1"/>
        <v>6768.9512112532839</v>
      </c>
      <c r="D19" s="7">
        <f>ROI!C7</f>
        <v>525</v>
      </c>
      <c r="E19" s="7">
        <f t="shared" si="2"/>
        <v>47.984452330997641</v>
      </c>
      <c r="F19" s="7">
        <f t="shared" si="3"/>
        <v>7341.9356635842814</v>
      </c>
      <c r="G19" s="44">
        <f>ROI!$C$25</f>
        <v>8.5066860433960612E-2</v>
      </c>
      <c r="H19" s="69"/>
      <c r="I19" s="7">
        <f t="shared" si="4"/>
        <v>6738.8803623587528</v>
      </c>
      <c r="J19" s="46">
        <f t="shared" si="7"/>
        <v>6.4385645109773668E-2</v>
      </c>
      <c r="K19" s="7">
        <f t="shared" si="5"/>
        <v>36.318607537760549</v>
      </c>
      <c r="L19" s="70">
        <f t="shared" si="6"/>
        <v>7300.1989698965135</v>
      </c>
    </row>
    <row r="20" spans="1:12" ht="16" customHeight="1" x14ac:dyDescent="0.25">
      <c r="A20" s="71">
        <f t="shared" si="0"/>
        <v>44500</v>
      </c>
      <c r="B20" s="68">
        <v>15</v>
      </c>
      <c r="C20" s="7">
        <f t="shared" si="1"/>
        <v>7341.9356635842814</v>
      </c>
      <c r="D20" s="7">
        <f>ROI!C8</f>
        <v>525</v>
      </c>
      <c r="E20" s="7">
        <f t="shared" si="2"/>
        <v>52.046284700770173</v>
      </c>
      <c r="F20" s="7">
        <f t="shared" si="3"/>
        <v>7918.9819482850517</v>
      </c>
      <c r="G20" s="44">
        <f>ROI!$C$25</f>
        <v>8.5066860433960612E-2</v>
      </c>
      <c r="H20" s="69"/>
      <c r="I20" s="7">
        <f t="shared" si="4"/>
        <v>7300.1989698965135</v>
      </c>
      <c r="J20" s="46">
        <f t="shared" si="7"/>
        <v>6.4385645109773668E-2</v>
      </c>
      <c r="K20" s="7">
        <f t="shared" si="5"/>
        <v>39.392938671194017</v>
      </c>
      <c r="L20" s="70">
        <f t="shared" si="6"/>
        <v>7864.5919085677078</v>
      </c>
    </row>
    <row r="21" spans="1:12" ht="16" customHeight="1" x14ac:dyDescent="0.25">
      <c r="A21" s="71">
        <f t="shared" si="0"/>
        <v>44530</v>
      </c>
      <c r="B21" s="68">
        <v>16</v>
      </c>
      <c r="C21" s="7">
        <f t="shared" si="1"/>
        <v>7918.9819482850517</v>
      </c>
      <c r="D21" s="7">
        <f>ROI!C9</f>
        <v>525</v>
      </c>
      <c r="E21" s="7">
        <f t="shared" si="2"/>
        <v>56.136911014484831</v>
      </c>
      <c r="F21" s="7">
        <f t="shared" si="3"/>
        <v>8500.118859299535</v>
      </c>
      <c r="G21" s="44">
        <f>ROI!$C$25</f>
        <v>8.5066860433960612E-2</v>
      </c>
      <c r="H21" s="69"/>
      <c r="I21" s="7">
        <f t="shared" si="4"/>
        <v>7864.5919085677078</v>
      </c>
      <c r="J21" s="46">
        <f t="shared" si="7"/>
        <v>6.4385645109773668E-2</v>
      </c>
      <c r="K21" s="7">
        <f t="shared" si="5"/>
        <v>42.489063446082113</v>
      </c>
      <c r="L21" s="70">
        <f t="shared" si="6"/>
        <v>8432.0809720137913</v>
      </c>
    </row>
    <row r="22" spans="1:12" ht="16" customHeight="1" x14ac:dyDescent="0.25">
      <c r="A22" s="71">
        <f t="shared" si="0"/>
        <v>44561</v>
      </c>
      <c r="B22" s="68">
        <v>17</v>
      </c>
      <c r="C22" s="7">
        <f t="shared" si="1"/>
        <v>8500.118859299535</v>
      </c>
      <c r="D22" s="7">
        <f>ROI!C10</f>
        <v>525</v>
      </c>
      <c r="E22" s="7">
        <f t="shared" si="2"/>
        <v>60.256535389675832</v>
      </c>
      <c r="F22" s="7">
        <f t="shared" si="3"/>
        <v>9085.3753946892102</v>
      </c>
      <c r="G22" s="44">
        <f>ROI!$C$25</f>
        <v>8.5066860433960612E-2</v>
      </c>
      <c r="H22" s="69"/>
      <c r="I22" s="7">
        <f t="shared" si="4"/>
        <v>8432.0809720137913</v>
      </c>
      <c r="J22" s="46">
        <f t="shared" si="7"/>
        <v>6.4385645109773668E-2</v>
      </c>
      <c r="K22" s="7">
        <f t="shared" si="5"/>
        <v>45.607136355479504</v>
      </c>
      <c r="L22" s="70">
        <f t="shared" si="6"/>
        <v>9002.6881083692715</v>
      </c>
    </row>
    <row r="23" spans="1:12" ht="16" customHeight="1" x14ac:dyDescent="0.25">
      <c r="A23" s="71">
        <f t="shared" si="0"/>
        <v>44592</v>
      </c>
      <c r="B23" s="68">
        <v>18</v>
      </c>
      <c r="C23" s="7">
        <f t="shared" si="1"/>
        <v>9085.3753946892102</v>
      </c>
      <c r="D23" s="7">
        <f>ROI!C11</f>
        <v>525</v>
      </c>
      <c r="E23" s="7">
        <f t="shared" si="2"/>
        <v>64.405363390847242</v>
      </c>
      <c r="F23" s="7">
        <f t="shared" si="3"/>
        <v>9674.7807580800581</v>
      </c>
      <c r="G23" s="44">
        <f>ROI!$C$25</f>
        <v>8.5066860433960612E-2</v>
      </c>
      <c r="H23" s="69"/>
      <c r="I23" s="7">
        <f t="shared" si="4"/>
        <v>9002.6881083692715</v>
      </c>
      <c r="J23" s="46">
        <f t="shared" si="7"/>
        <v>6.4385645109773668E-2</v>
      </c>
      <c r="K23" s="7">
        <f t="shared" si="5"/>
        <v>48.747312987627446</v>
      </c>
      <c r="L23" s="70">
        <f t="shared" si="6"/>
        <v>9576.4354213568986</v>
      </c>
    </row>
    <row r="24" spans="1:12" ht="16" customHeight="1" x14ac:dyDescent="0.25">
      <c r="A24" s="71">
        <f t="shared" si="0"/>
        <v>44620</v>
      </c>
      <c r="B24" s="68">
        <v>19</v>
      </c>
      <c r="C24" s="7">
        <f t="shared" si="1"/>
        <v>9674.7807580800581</v>
      </c>
      <c r="D24" s="7">
        <f>ROI!C12</f>
        <v>525</v>
      </c>
      <c r="E24" s="7">
        <f t="shared" si="2"/>
        <v>68.583602039730337</v>
      </c>
      <c r="F24" s="7">
        <f t="shared" si="3"/>
        <v>10268.364360119789</v>
      </c>
      <c r="G24" s="44">
        <f>ROI!$C$25</f>
        <v>8.5066860433960612E-2</v>
      </c>
      <c r="H24" s="69"/>
      <c r="I24" s="7">
        <f t="shared" si="4"/>
        <v>9576.4354213568986</v>
      </c>
      <c r="J24" s="46">
        <f t="shared" si="7"/>
        <v>6.4385645109773668E-2</v>
      </c>
      <c r="K24" s="7">
        <f t="shared" si="5"/>
        <v>51.909750033717472</v>
      </c>
      <c r="L24" s="70">
        <f t="shared" si="6"/>
        <v>10153.345171390616</v>
      </c>
    </row>
    <row r="25" spans="1:12" ht="16" customHeight="1" x14ac:dyDescent="0.25">
      <c r="A25" s="71">
        <f t="shared" si="0"/>
        <v>44651</v>
      </c>
      <c r="B25" s="68">
        <v>20</v>
      </c>
      <c r="C25" s="7">
        <f t="shared" si="1"/>
        <v>10268.364360119789</v>
      </c>
      <c r="D25" s="7">
        <f>ROI!C13</f>
        <v>525</v>
      </c>
      <c r="E25" s="7">
        <f t="shared" si="2"/>
        <v>72.791459825613785</v>
      </c>
      <c r="F25" s="7">
        <f t="shared" si="3"/>
        <v>10866.155819945403</v>
      </c>
      <c r="G25" s="44">
        <f>ROI!$C$25</f>
        <v>8.5066860433960612E-2</v>
      </c>
      <c r="H25" s="69"/>
      <c r="I25" s="7">
        <f t="shared" si="4"/>
        <v>10153.345171390616</v>
      </c>
      <c r="J25" s="46">
        <f t="shared" si="7"/>
        <v>6.4385645109773668E-2</v>
      </c>
      <c r="K25" s="7">
        <f t="shared" si="5"/>
        <v>55.094605295710075</v>
      </c>
      <c r="L25" s="70">
        <f t="shared" si="6"/>
        <v>10733.439776686326</v>
      </c>
    </row>
    <row r="26" spans="1:12" ht="16" customHeight="1" x14ac:dyDescent="0.25">
      <c r="A26" s="71">
        <f t="shared" si="0"/>
        <v>44681</v>
      </c>
      <c r="B26" s="68">
        <v>21</v>
      </c>
      <c r="C26" s="7">
        <f t="shared" si="1"/>
        <v>10866.155819945403</v>
      </c>
      <c r="D26" s="7">
        <f>ROI!C14</f>
        <v>525</v>
      </c>
      <c r="E26" s="7">
        <f t="shared" si="2"/>
        <v>77.029146715747032</v>
      </c>
      <c r="F26" s="7">
        <f t="shared" si="3"/>
        <v>11468.184966661151</v>
      </c>
      <c r="G26" s="44">
        <f>ROI!$C$25</f>
        <v>8.5066860433960612E-2</v>
      </c>
      <c r="H26" s="69"/>
      <c r="I26" s="7">
        <f t="shared" si="4"/>
        <v>10733.439776686326</v>
      </c>
      <c r="J26" s="46">
        <f t="shared" si="7"/>
        <v>6.4385645109773668E-2</v>
      </c>
      <c r="K26" s="7">
        <f t="shared" si="5"/>
        <v>58.30203769420887</v>
      </c>
      <c r="L26" s="70">
        <f t="shared" si="6"/>
        <v>11316.741814380535</v>
      </c>
    </row>
    <row r="27" spans="1:12" ht="16" customHeight="1" x14ac:dyDescent="0.25">
      <c r="A27" s="71">
        <f t="shared" si="0"/>
        <v>44712</v>
      </c>
      <c r="B27" s="68">
        <v>22</v>
      </c>
      <c r="C27" s="7">
        <f t="shared" si="1"/>
        <v>11468.184966661151</v>
      </c>
      <c r="D27" s="7">
        <f>ROI!C15</f>
        <v>525</v>
      </c>
      <c r="E27" s="7">
        <f t="shared" si="2"/>
        <v>81.296874165817442</v>
      </c>
      <c r="F27" s="7">
        <f t="shared" si="3"/>
        <v>12074.481840826968</v>
      </c>
      <c r="G27" s="44">
        <f>ROI!$C$25</f>
        <v>8.5066860433960612E-2</v>
      </c>
      <c r="H27" s="69"/>
      <c r="I27" s="7">
        <f t="shared" si="4"/>
        <v>11316.741814380535</v>
      </c>
      <c r="J27" s="46">
        <f t="shared" si="7"/>
        <v>6.4385645109773668E-2</v>
      </c>
      <c r="K27" s="7">
        <f t="shared" si="5"/>
        <v>61.53220727639053</v>
      </c>
      <c r="L27" s="70">
        <f t="shared" si="6"/>
        <v>11903.274021656925</v>
      </c>
    </row>
    <row r="28" spans="1:12" ht="16" customHeight="1" x14ac:dyDescent="0.25">
      <c r="A28" s="71">
        <f t="shared" si="0"/>
        <v>44742</v>
      </c>
      <c r="B28" s="68">
        <v>23</v>
      </c>
      <c r="C28" s="7">
        <f t="shared" si="1"/>
        <v>12074.481840826968</v>
      </c>
      <c r="D28" s="7">
        <f>ROI!C16</f>
        <v>525</v>
      </c>
      <c r="E28" s="7">
        <f t="shared" si="2"/>
        <v>85.594855130501628</v>
      </c>
      <c r="F28" s="7">
        <f t="shared" si="3"/>
        <v>12685.076695957468</v>
      </c>
      <c r="G28" s="44">
        <f>ROI!$C$25</f>
        <v>8.5066860433960612E-2</v>
      </c>
      <c r="H28" s="69"/>
      <c r="I28" s="7">
        <f t="shared" si="4"/>
        <v>11903.274021656925</v>
      </c>
      <c r="J28" s="46">
        <f t="shared" si="7"/>
        <v>6.4385645109773668E-2</v>
      </c>
      <c r="K28" s="7">
        <f t="shared" si="5"/>
        <v>64.785275223990979</v>
      </c>
      <c r="L28" s="70">
        <f t="shared" si="6"/>
        <v>12493.059296880916</v>
      </c>
    </row>
    <row r="29" spans="1:12" ht="16" customHeight="1" x14ac:dyDescent="0.25">
      <c r="A29" s="71">
        <f t="shared" si="0"/>
        <v>44773</v>
      </c>
      <c r="B29" s="68">
        <v>24</v>
      </c>
      <c r="C29" s="7">
        <f t="shared" si="1"/>
        <v>12685.076695957468</v>
      </c>
      <c r="D29" s="7">
        <f>ROI!C17</f>
        <v>525</v>
      </c>
      <c r="E29" s="7">
        <f t="shared" si="2"/>
        <v>89.923304074091675</v>
      </c>
      <c r="F29" s="31">
        <f t="shared" si="3"/>
        <v>13300.000000031559</v>
      </c>
      <c r="G29" s="44">
        <f>ROI!$C$25</f>
        <v>8.5066860433960612E-2</v>
      </c>
      <c r="H29" s="69"/>
      <c r="I29" s="7">
        <f t="shared" si="4"/>
        <v>12493.059296880916</v>
      </c>
      <c r="J29" s="46">
        <f t="shared" si="7"/>
        <v>6.4385645109773668E-2</v>
      </c>
      <c r="K29" s="7">
        <f t="shared" si="5"/>
        <v>68.061403861348154</v>
      </c>
      <c r="L29" s="70">
        <f t="shared" si="6"/>
        <v>13086.120700742264</v>
      </c>
    </row>
    <row r="30" spans="1:12" ht="16" customHeight="1" x14ac:dyDescent="0.25">
      <c r="A30" s="71">
        <f t="shared" si="0"/>
        <v>44804</v>
      </c>
      <c r="B30" s="68">
        <v>25</v>
      </c>
      <c r="C30" s="7">
        <f t="shared" si="1"/>
        <v>13300.000000031559</v>
      </c>
      <c r="D30" s="7">
        <f>ROI!D6</f>
        <v>551.25</v>
      </c>
      <c r="E30" s="7">
        <f t="shared" si="2"/>
        <v>100.22535266549266</v>
      </c>
      <c r="F30" s="7">
        <f t="shared" si="3"/>
        <v>13951.475352697053</v>
      </c>
      <c r="G30" s="44">
        <f>ROI!$D$25</f>
        <v>9.0428889622786321E-2</v>
      </c>
      <c r="H30" s="69"/>
      <c r="I30" s="7">
        <f t="shared" ref="I30:I93" si="8">IF(ROUND(L29,0)&gt;0,L29,0)</f>
        <v>13086.120700742264</v>
      </c>
      <c r="J30" s="46">
        <f t="shared" si="7"/>
        <v>6.4385645109773668E-2</v>
      </c>
      <c r="K30" s="7">
        <f t="shared" si="5"/>
        <v>71.360756663501817</v>
      </c>
      <c r="L30" s="70">
        <f t="shared" ref="L30:L93" si="9">SUM(I30,D30,K30)</f>
        <v>13708.731457405765</v>
      </c>
    </row>
    <row r="31" spans="1:12" ht="16" customHeight="1" x14ac:dyDescent="0.25">
      <c r="A31" s="71">
        <f t="shared" si="0"/>
        <v>44834</v>
      </c>
      <c r="B31" s="68">
        <v>26</v>
      </c>
      <c r="C31" s="7">
        <f t="shared" si="1"/>
        <v>13951.475352697053</v>
      </c>
      <c r="D31" s="7">
        <f>ROI!D7</f>
        <v>551.25</v>
      </c>
      <c r="E31" s="7">
        <f t="shared" si="2"/>
        <v>105.13470206200547</v>
      </c>
      <c r="F31" s="7">
        <f t="shared" si="3"/>
        <v>14607.860054759058</v>
      </c>
      <c r="G31" s="44">
        <f>ROI!$D$25</f>
        <v>9.0428889622786321E-2</v>
      </c>
      <c r="H31" s="69"/>
      <c r="I31" s="7">
        <f t="shared" si="8"/>
        <v>13708.731457405765</v>
      </c>
      <c r="J31" s="46">
        <f t="shared" si="7"/>
        <v>6.4385645109773668E-2</v>
      </c>
      <c r="K31" s="7">
        <f t="shared" si="5"/>
        <v>74.856228401375574</v>
      </c>
      <c r="L31" s="70">
        <f t="shared" si="9"/>
        <v>14334.837685807141</v>
      </c>
    </row>
    <row r="32" spans="1:12" ht="16" customHeight="1" x14ac:dyDescent="0.25">
      <c r="A32" s="71">
        <f t="shared" si="0"/>
        <v>44865</v>
      </c>
      <c r="B32" s="68">
        <v>27</v>
      </c>
      <c r="C32" s="7">
        <f t="shared" si="1"/>
        <v>14607.860054759058</v>
      </c>
      <c r="D32" s="7">
        <f>ROI!D8</f>
        <v>551.25</v>
      </c>
      <c r="E32" s="7">
        <f t="shared" si="2"/>
        <v>110.08104704307635</v>
      </c>
      <c r="F32" s="7">
        <f t="shared" si="3"/>
        <v>15269.191101802135</v>
      </c>
      <c r="G32" s="44">
        <f>ROI!$D$25</f>
        <v>9.0428889622786321E-2</v>
      </c>
      <c r="H32" s="69"/>
      <c r="I32" s="7">
        <f t="shared" si="8"/>
        <v>14334.837685807141</v>
      </c>
      <c r="J32" s="46">
        <f t="shared" si="7"/>
        <v>6.4385645109773668E-2</v>
      </c>
      <c r="K32" s="7">
        <f t="shared" si="5"/>
        <v>78.378041108246308</v>
      </c>
      <c r="L32" s="70">
        <f t="shared" si="9"/>
        <v>14964.465726915387</v>
      </c>
    </row>
    <row r="33" spans="1:12" ht="16" customHeight="1" x14ac:dyDescent="0.25">
      <c r="A33" s="71">
        <f t="shared" si="0"/>
        <v>44895</v>
      </c>
      <c r="B33" s="68">
        <v>28</v>
      </c>
      <c r="C33" s="7">
        <f t="shared" si="1"/>
        <v>15269.191101802135</v>
      </c>
      <c r="D33" s="7">
        <f>ROI!D9</f>
        <v>551.25</v>
      </c>
      <c r="E33" s="7">
        <f t="shared" si="2"/>
        <v>115.06466639784135</v>
      </c>
      <c r="F33" s="7">
        <f t="shared" si="3"/>
        <v>15935.505768199975</v>
      </c>
      <c r="G33" s="44">
        <f>ROI!$D$25</f>
        <v>9.0428889622786321E-2</v>
      </c>
      <c r="H33" s="69"/>
      <c r="I33" s="7">
        <f t="shared" si="8"/>
        <v>14964.465726915387</v>
      </c>
      <c r="J33" s="46">
        <f t="shared" si="7"/>
        <v>6.4385645109773668E-2</v>
      </c>
      <c r="K33" s="7">
        <f t="shared" si="5"/>
        <v>81.926393282828855</v>
      </c>
      <c r="L33" s="70">
        <f t="shared" si="9"/>
        <v>15597.642120198216</v>
      </c>
    </row>
    <row r="34" spans="1:12" ht="16" customHeight="1" x14ac:dyDescent="0.25">
      <c r="A34" s="71">
        <f t="shared" si="0"/>
        <v>44926</v>
      </c>
      <c r="B34" s="68">
        <v>29</v>
      </c>
      <c r="C34" s="7">
        <f t="shared" si="1"/>
        <v>15935.505768199975</v>
      </c>
      <c r="D34" s="7">
        <f>ROI!D10</f>
        <v>551.25</v>
      </c>
      <c r="E34" s="7">
        <f t="shared" si="2"/>
        <v>120.08584101631919</v>
      </c>
      <c r="F34" s="7">
        <f t="shared" si="3"/>
        <v>16606.841609216295</v>
      </c>
      <c r="G34" s="44">
        <f>ROI!$D$25</f>
        <v>9.0428889622786321E-2</v>
      </c>
      <c r="H34" s="69"/>
      <c r="I34" s="7">
        <f t="shared" si="8"/>
        <v>15597.642120198216</v>
      </c>
      <c r="J34" s="46">
        <f t="shared" si="7"/>
        <v>6.4385645109773668E-2</v>
      </c>
      <c r="K34" s="7">
        <f t="shared" si="5"/>
        <v>85.501484919672905</v>
      </c>
      <c r="L34" s="70">
        <f t="shared" si="9"/>
        <v>16234.393605117888</v>
      </c>
    </row>
    <row r="35" spans="1:12" ht="16" customHeight="1" x14ac:dyDescent="0.25">
      <c r="A35" s="71">
        <f t="shared" si="0"/>
        <v>44957</v>
      </c>
      <c r="B35" s="68">
        <v>30</v>
      </c>
      <c r="C35" s="7">
        <f t="shared" si="1"/>
        <v>16606.841609216295</v>
      </c>
      <c r="D35" s="7">
        <f>ROI!D11</f>
        <v>551.25</v>
      </c>
      <c r="E35" s="7">
        <f t="shared" si="2"/>
        <v>125.14485390524295</v>
      </c>
      <c r="F35" s="7">
        <f t="shared" si="3"/>
        <v>17283.236463121539</v>
      </c>
      <c r="G35" s="44">
        <f>ROI!$D$25</f>
        <v>9.0428889622786321E-2</v>
      </c>
      <c r="H35" s="69"/>
      <c r="I35" s="7">
        <f t="shared" si="8"/>
        <v>16234.393605117888</v>
      </c>
      <c r="J35" s="46">
        <f t="shared" si="7"/>
        <v>6.4385645109773668E-2</v>
      </c>
      <c r="K35" s="7">
        <f t="shared" si="5"/>
        <v>89.103517520435261</v>
      </c>
      <c r="L35" s="70">
        <f t="shared" si="9"/>
        <v>16874.747122638324</v>
      </c>
    </row>
    <row r="36" spans="1:12" ht="16" customHeight="1" x14ac:dyDescent="0.25">
      <c r="A36" s="71">
        <f t="shared" si="0"/>
        <v>44985</v>
      </c>
      <c r="B36" s="68">
        <v>31</v>
      </c>
      <c r="C36" s="7">
        <f t="shared" si="1"/>
        <v>17283.236463121539</v>
      </c>
      <c r="D36" s="7">
        <f>ROI!D12</f>
        <v>551.25</v>
      </c>
      <c r="E36" s="7">
        <f t="shared" si="2"/>
        <v>130.24199020401113</v>
      </c>
      <c r="F36" s="7">
        <f t="shared" si="3"/>
        <v>17964.728453325552</v>
      </c>
      <c r="G36" s="44">
        <f>ROI!$D$25</f>
        <v>9.0428889622786321E-2</v>
      </c>
      <c r="H36" s="69"/>
      <c r="I36" s="7">
        <f t="shared" si="8"/>
        <v>16874.747122638324</v>
      </c>
      <c r="J36" s="46">
        <f t="shared" si="7"/>
        <v>6.4385645109773668E-2</v>
      </c>
      <c r="K36" s="7">
        <f t="shared" si="5"/>
        <v>92.732694105236931</v>
      </c>
      <c r="L36" s="70">
        <f t="shared" si="9"/>
        <v>17518.729816743562</v>
      </c>
    </row>
    <row r="37" spans="1:12" ht="16" customHeight="1" x14ac:dyDescent="0.25">
      <c r="A37" s="71">
        <f t="shared" si="0"/>
        <v>45016</v>
      </c>
      <c r="B37" s="68">
        <v>32</v>
      </c>
      <c r="C37" s="7">
        <f t="shared" si="1"/>
        <v>17964.728453325552</v>
      </c>
      <c r="D37" s="7">
        <f>ROI!D13</f>
        <v>551.25</v>
      </c>
      <c r="E37" s="7">
        <f t="shared" si="2"/>
        <v>135.37753720075875</v>
      </c>
      <c r="F37" s="7">
        <f t="shared" si="3"/>
        <v>18651.35599052631</v>
      </c>
      <c r="G37" s="44">
        <f>ROI!$D$25</f>
        <v>9.0428889622786321E-2</v>
      </c>
      <c r="H37" s="69"/>
      <c r="I37" s="7">
        <f t="shared" si="8"/>
        <v>17518.729816743562</v>
      </c>
      <c r="J37" s="46">
        <f t="shared" si="7"/>
        <v>6.4385645109773668E-2</v>
      </c>
      <c r="K37" s="7">
        <f t="shared" si="5"/>
        <v>96.389219224106014</v>
      </c>
      <c r="L37" s="70">
        <f t="shared" si="9"/>
        <v>18166.369035967669</v>
      </c>
    </row>
    <row r="38" spans="1:12" ht="16" customHeight="1" x14ac:dyDescent="0.25">
      <c r="A38" s="71">
        <f t="shared" si="0"/>
        <v>45046</v>
      </c>
      <c r="B38" s="68">
        <v>33</v>
      </c>
      <c r="C38" s="7">
        <f t="shared" si="1"/>
        <v>18651.35599052631</v>
      </c>
      <c r="D38" s="7">
        <f>ROI!D14</f>
        <v>551.25</v>
      </c>
      <c r="E38" s="7">
        <f t="shared" si="2"/>
        <v>140.55178434854983</v>
      </c>
      <c r="F38" s="7">
        <f t="shared" si="3"/>
        <v>19343.15777487486</v>
      </c>
      <c r="G38" s="44">
        <f>ROI!$D$25</f>
        <v>9.0428889622786321E-2</v>
      </c>
      <c r="H38" s="69"/>
      <c r="I38" s="7">
        <f t="shared" si="8"/>
        <v>18166.369035967669</v>
      </c>
      <c r="J38" s="46">
        <f t="shared" si="7"/>
        <v>6.4385645109773668E-2</v>
      </c>
      <c r="K38" s="7">
        <f t="shared" si="5"/>
        <v>100.07329896850651</v>
      </c>
      <c r="L38" s="70">
        <f t="shared" si="9"/>
        <v>18817.692334936175</v>
      </c>
    </row>
    <row r="39" spans="1:12" ht="16" customHeight="1" x14ac:dyDescent="0.25">
      <c r="A39" s="71">
        <f t="shared" si="0"/>
        <v>45077</v>
      </c>
      <c r="B39" s="68">
        <v>34</v>
      </c>
      <c r="C39" s="7">
        <f t="shared" si="1"/>
        <v>19343.15777487486</v>
      </c>
      <c r="D39" s="7">
        <f>ROI!D15</f>
        <v>551.25</v>
      </c>
      <c r="E39" s="7">
        <f t="shared" si="2"/>
        <v>145.76502328169167</v>
      </c>
      <c r="F39" s="7">
        <f t="shared" si="3"/>
        <v>20040.172798156553</v>
      </c>
      <c r="G39" s="44">
        <f>ROI!$D$25</f>
        <v>9.0428889622786321E-2</v>
      </c>
      <c r="H39" s="69"/>
      <c r="I39" s="7">
        <f t="shared" si="8"/>
        <v>18817.692334936175</v>
      </c>
      <c r="J39" s="46">
        <f t="shared" si="7"/>
        <v>6.4385645109773668E-2</v>
      </c>
      <c r="K39" s="7">
        <f t="shared" si="5"/>
        <v>103.78514098295433</v>
      </c>
      <c r="L39" s="70">
        <f t="shared" si="9"/>
        <v>19472.727475919128</v>
      </c>
    </row>
    <row r="40" spans="1:12" ht="16" customHeight="1" x14ac:dyDescent="0.25">
      <c r="A40" s="71">
        <f t="shared" si="0"/>
        <v>45107</v>
      </c>
      <c r="B40" s="68">
        <v>35</v>
      </c>
      <c r="C40" s="7">
        <f t="shared" si="1"/>
        <v>20040.172798156553</v>
      </c>
      <c r="D40" s="7">
        <f>ROI!D16</f>
        <v>551.25</v>
      </c>
      <c r="E40" s="7">
        <f t="shared" si="2"/>
        <v>151.01754783217197</v>
      </c>
      <c r="F40" s="7">
        <f t="shared" si="3"/>
        <v>20742.440345988725</v>
      </c>
      <c r="G40" s="44">
        <f>ROI!$D$25</f>
        <v>9.0428889622786321E-2</v>
      </c>
      <c r="H40" s="69"/>
      <c r="I40" s="7">
        <f t="shared" si="8"/>
        <v>19472.727475919128</v>
      </c>
      <c r="J40" s="46">
        <f t="shared" si="7"/>
        <v>6.4385645109773668E-2</v>
      </c>
      <c r="K40" s="7">
        <f t="shared" si="5"/>
        <v>107.52495447672065</v>
      </c>
      <c r="L40" s="70">
        <f t="shared" si="9"/>
        <v>20131.502430395849</v>
      </c>
    </row>
    <row r="41" spans="1:12" ht="16" customHeight="1" x14ac:dyDescent="0.25">
      <c r="A41" s="71">
        <f t="shared" si="0"/>
        <v>45138</v>
      </c>
      <c r="B41" s="68">
        <v>36</v>
      </c>
      <c r="C41" s="7">
        <f t="shared" si="1"/>
        <v>20742.440345988725</v>
      </c>
      <c r="D41" s="7">
        <f>ROI!D17</f>
        <v>551.25</v>
      </c>
      <c r="E41" s="7">
        <f t="shared" si="2"/>
        <v>156.30965404622034</v>
      </c>
      <c r="F41" s="31">
        <f t="shared" si="3"/>
        <v>21450.000000034946</v>
      </c>
      <c r="G41" s="44">
        <f>ROI!$D$25</f>
        <v>9.0428889622786321E-2</v>
      </c>
      <c r="H41" s="69"/>
      <c r="I41" s="7">
        <f t="shared" si="8"/>
        <v>20131.502430395849</v>
      </c>
      <c r="J41" s="46">
        <f t="shared" si="7"/>
        <v>6.4385645109773668E-2</v>
      </c>
      <c r="K41" s="7">
        <f t="shared" si="5"/>
        <v>111.29295023562342</v>
      </c>
      <c r="L41" s="70">
        <f t="shared" si="9"/>
        <v>20794.045380631473</v>
      </c>
    </row>
    <row r="42" spans="1:12" ht="16" customHeight="1" x14ac:dyDescent="0.25">
      <c r="A42" s="71">
        <f t="shared" si="0"/>
        <v>45169</v>
      </c>
      <c r="B42" s="68">
        <v>37</v>
      </c>
      <c r="C42" s="7">
        <f t="shared" si="1"/>
        <v>21450.000000034946</v>
      </c>
      <c r="D42" s="7">
        <f>ROI!E6</f>
        <v>584.29999999999995</v>
      </c>
      <c r="E42" s="7">
        <f t="shared" si="2"/>
        <v>122.28511339052125</v>
      </c>
      <c r="F42" s="7">
        <f t="shared" si="3"/>
        <v>22156.585113425466</v>
      </c>
      <c r="G42" s="44">
        <f>ROI!$E$25</f>
        <v>6.8411252246334001E-2</v>
      </c>
      <c r="H42" s="69"/>
      <c r="I42" s="7">
        <f t="shared" si="8"/>
        <v>20794.045380631473</v>
      </c>
      <c r="J42" s="46">
        <f t="shared" si="7"/>
        <v>6.4385645109773668E-2</v>
      </c>
      <c r="K42" s="7">
        <f t="shared" si="5"/>
        <v>115.08934063390792</v>
      </c>
      <c r="L42" s="70">
        <f t="shared" si="9"/>
        <v>21493.434721265381</v>
      </c>
    </row>
    <row r="43" spans="1:12" ht="16" customHeight="1" x14ac:dyDescent="0.25">
      <c r="A43" s="71">
        <f t="shared" si="0"/>
        <v>45199</v>
      </c>
      <c r="B43" s="68">
        <v>38</v>
      </c>
      <c r="C43" s="7">
        <f t="shared" si="1"/>
        <v>22156.585113425466</v>
      </c>
      <c r="D43" s="7">
        <f>ROI!E7</f>
        <v>584.29999999999995</v>
      </c>
      <c r="E43" s="7">
        <f t="shared" si="2"/>
        <v>126.31331109265987</v>
      </c>
      <c r="F43" s="7">
        <f t="shared" si="3"/>
        <v>22867.198424518127</v>
      </c>
      <c r="G43" s="44">
        <f>ROI!$E$25</f>
        <v>6.8411252246334001E-2</v>
      </c>
      <c r="H43" s="69"/>
      <c r="I43" s="7">
        <f t="shared" si="8"/>
        <v>21493.434721265381</v>
      </c>
      <c r="J43" s="46">
        <f t="shared" si="7"/>
        <v>6.4385645109773668E-2</v>
      </c>
      <c r="K43" s="7">
        <f t="shared" si="5"/>
        <v>118.88050216312553</v>
      </c>
      <c r="L43" s="70">
        <f t="shared" si="9"/>
        <v>22196.615223428507</v>
      </c>
    </row>
    <row r="44" spans="1:12" ht="16" customHeight="1" x14ac:dyDescent="0.25">
      <c r="A44" s="71">
        <f t="shared" si="0"/>
        <v>45230</v>
      </c>
      <c r="B44" s="68">
        <v>39</v>
      </c>
      <c r="C44" s="7">
        <f t="shared" si="1"/>
        <v>22867.198424518127</v>
      </c>
      <c r="D44" s="7">
        <f>ROI!E8</f>
        <v>584.29999999999995</v>
      </c>
      <c r="E44" s="7">
        <f t="shared" si="2"/>
        <v>130.36447329889009</v>
      </c>
      <c r="F44" s="7">
        <f t="shared" si="3"/>
        <v>23581.862897817016</v>
      </c>
      <c r="G44" s="44">
        <f>ROI!$E$25</f>
        <v>6.8411252246334001E-2</v>
      </c>
      <c r="H44" s="69"/>
      <c r="I44" s="7">
        <f t="shared" si="8"/>
        <v>22196.615223428507</v>
      </c>
      <c r="J44" s="46">
        <f t="shared" si="7"/>
        <v>6.4385645109773668E-2</v>
      </c>
      <c r="K44" s="7">
        <f t="shared" si="5"/>
        <v>122.6932768679833</v>
      </c>
      <c r="L44" s="70">
        <f t="shared" si="9"/>
        <v>22903.60850029649</v>
      </c>
    </row>
    <row r="45" spans="1:12" ht="16" customHeight="1" x14ac:dyDescent="0.25">
      <c r="A45" s="71">
        <f t="shared" si="0"/>
        <v>45260</v>
      </c>
      <c r="B45" s="68">
        <v>40</v>
      </c>
      <c r="C45" s="7">
        <f t="shared" si="1"/>
        <v>23581.862897817016</v>
      </c>
      <c r="D45" s="7">
        <f>ROI!E9</f>
        <v>584.29999999999995</v>
      </c>
      <c r="E45" s="7">
        <f t="shared" si="2"/>
        <v>134.43873092841872</v>
      </c>
      <c r="F45" s="7">
        <f t="shared" si="3"/>
        <v>24300.601628745433</v>
      </c>
      <c r="G45" s="44">
        <f>ROI!$E$25</f>
        <v>6.8411252246334001E-2</v>
      </c>
      <c r="H45" s="69"/>
      <c r="I45" s="7">
        <f t="shared" si="8"/>
        <v>22903.60850029649</v>
      </c>
      <c r="J45" s="46">
        <f t="shared" si="7"/>
        <v>6.4385645109773668E-2</v>
      </c>
      <c r="K45" s="7">
        <f t="shared" si="5"/>
        <v>126.52778796384877</v>
      </c>
      <c r="L45" s="70">
        <f t="shared" si="9"/>
        <v>23614.436288260338</v>
      </c>
    </row>
    <row r="46" spans="1:12" ht="16" customHeight="1" x14ac:dyDescent="0.25">
      <c r="A46" s="71">
        <f t="shared" si="0"/>
        <v>45291</v>
      </c>
      <c r="B46" s="68">
        <v>41</v>
      </c>
      <c r="C46" s="7">
        <f t="shared" si="1"/>
        <v>24300.601628745433</v>
      </c>
      <c r="D46" s="7">
        <f>ROI!E10</f>
        <v>584.29999999999995</v>
      </c>
      <c r="E46" s="7">
        <f t="shared" si="2"/>
        <v>138.5362156468149</v>
      </c>
      <c r="F46" s="7">
        <f t="shared" si="3"/>
        <v>25023.437844392247</v>
      </c>
      <c r="G46" s="44">
        <f>ROI!$E$25</f>
        <v>6.8411252246334001E-2</v>
      </c>
      <c r="H46" s="69"/>
      <c r="I46" s="7">
        <f t="shared" si="8"/>
        <v>23614.436288260338</v>
      </c>
      <c r="J46" s="46">
        <f t="shared" si="7"/>
        <v>6.4385645109773668E-2</v>
      </c>
      <c r="K46" s="7">
        <f t="shared" si="5"/>
        <v>130.38415936853264</v>
      </c>
      <c r="L46" s="70">
        <f t="shared" si="9"/>
        <v>24329.120447628869</v>
      </c>
    </row>
    <row r="47" spans="1:12" ht="16" customHeight="1" x14ac:dyDescent="0.25">
      <c r="A47" s="71">
        <f t="shared" si="0"/>
        <v>45322</v>
      </c>
      <c r="B47" s="68">
        <v>42</v>
      </c>
      <c r="C47" s="7">
        <f t="shared" si="1"/>
        <v>25023.437844392247</v>
      </c>
      <c r="D47" s="7">
        <f>ROI!E11</f>
        <v>584.29999999999995</v>
      </c>
      <c r="E47" s="7">
        <f t="shared" si="2"/>
        <v>142.65705987026487</v>
      </c>
      <c r="F47" s="7">
        <f t="shared" si="3"/>
        <v>25750.39490426251</v>
      </c>
      <c r="G47" s="44">
        <f>ROI!$E$25</f>
        <v>6.8411252246334001E-2</v>
      </c>
      <c r="H47" s="69"/>
      <c r="I47" s="7">
        <f t="shared" si="8"/>
        <v>24329.120447628869</v>
      </c>
      <c r="J47" s="46">
        <f t="shared" si="7"/>
        <v>6.4385645109773668E-2</v>
      </c>
      <c r="K47" s="7">
        <f t="shared" si="5"/>
        <v>134.26251570629324</v>
      </c>
      <c r="L47" s="70">
        <f t="shared" si="9"/>
        <v>25047.682963335163</v>
      </c>
    </row>
    <row r="48" spans="1:12" ht="16" customHeight="1" x14ac:dyDescent="0.25">
      <c r="A48" s="71">
        <f t="shared" si="0"/>
        <v>45351</v>
      </c>
      <c r="B48" s="68">
        <v>43</v>
      </c>
      <c r="C48" s="7">
        <f t="shared" si="1"/>
        <v>25750.39490426251</v>
      </c>
      <c r="D48" s="7">
        <f>ROI!E12</f>
        <v>584.29999999999995</v>
      </c>
      <c r="E48" s="7">
        <f t="shared" si="2"/>
        <v>146.80139676985135</v>
      </c>
      <c r="F48" s="7">
        <f t="shared" si="3"/>
        <v>26481.496301032359</v>
      </c>
      <c r="G48" s="44">
        <f>ROI!$E$25</f>
        <v>6.8411252246334001E-2</v>
      </c>
      <c r="H48" s="69"/>
      <c r="I48" s="7">
        <f t="shared" si="8"/>
        <v>25047.682963335163</v>
      </c>
      <c r="J48" s="46">
        <f t="shared" si="7"/>
        <v>6.4385645109773668E-2</v>
      </c>
      <c r="K48" s="7">
        <f t="shared" si="5"/>
        <v>138.16298231186417</v>
      </c>
      <c r="L48" s="70">
        <f t="shared" si="9"/>
        <v>25770.145945647026</v>
      </c>
    </row>
    <row r="49" spans="1:12" ht="16" customHeight="1" x14ac:dyDescent="0.25">
      <c r="A49" s="71">
        <f t="shared" si="0"/>
        <v>45382</v>
      </c>
      <c r="B49" s="68">
        <v>44</v>
      </c>
      <c r="C49" s="7">
        <f t="shared" si="1"/>
        <v>26481.496301032359</v>
      </c>
      <c r="D49" s="7">
        <f>ROI!E13</f>
        <v>584.29999999999995</v>
      </c>
      <c r="E49" s="7">
        <f t="shared" si="2"/>
        <v>150.96936027585713</v>
      </c>
      <c r="F49" s="7">
        <f t="shared" si="3"/>
        <v>27216.765661308214</v>
      </c>
      <c r="G49" s="44">
        <f>ROI!$E$25</f>
        <v>6.8411252246334001E-2</v>
      </c>
      <c r="H49" s="69"/>
      <c r="I49" s="7">
        <f t="shared" si="8"/>
        <v>25770.145945647026</v>
      </c>
      <c r="J49" s="46">
        <f t="shared" si="7"/>
        <v>6.4385645109773668E-2</v>
      </c>
      <c r="K49" s="7">
        <f t="shared" si="5"/>
        <v>142.08568523450447</v>
      </c>
      <c r="L49" s="70">
        <f t="shared" si="9"/>
        <v>26496.531630881531</v>
      </c>
    </row>
    <row r="50" spans="1:12" ht="16" customHeight="1" x14ac:dyDescent="0.25">
      <c r="A50" s="71">
        <f t="shared" si="0"/>
        <v>45412</v>
      </c>
      <c r="B50" s="68">
        <v>45</v>
      </c>
      <c r="C50" s="7">
        <f t="shared" si="1"/>
        <v>27216.765661308214</v>
      </c>
      <c r="D50" s="7">
        <f>ROI!E14</f>
        <v>584.29999999999995</v>
      </c>
      <c r="E50" s="7">
        <f t="shared" si="2"/>
        <v>155.16108508209314</v>
      </c>
      <c r="F50" s="7">
        <f t="shared" si="3"/>
        <v>27956.226746390308</v>
      </c>
      <c r="G50" s="44">
        <f>ROI!$E$25</f>
        <v>6.8411252246334001E-2</v>
      </c>
      <c r="H50" s="69"/>
      <c r="I50" s="7">
        <f t="shared" si="8"/>
        <v>26496.531630881531</v>
      </c>
      <c r="J50" s="46">
        <f t="shared" si="7"/>
        <v>6.4385645109773668E-2</v>
      </c>
      <c r="K50" s="7">
        <f t="shared" si="5"/>
        <v>146.03075124207209</v>
      </c>
      <c r="L50" s="70">
        <f t="shared" si="9"/>
        <v>27226.862382123603</v>
      </c>
    </row>
    <row r="51" spans="1:12" ht="16" customHeight="1" x14ac:dyDescent="0.25">
      <c r="A51" s="71">
        <f t="shared" si="0"/>
        <v>45443</v>
      </c>
      <c r="B51" s="68">
        <v>46</v>
      </c>
      <c r="C51" s="7">
        <f t="shared" si="1"/>
        <v>27956.226746390308</v>
      </c>
      <c r="D51" s="7">
        <f>ROI!E15</f>
        <v>584.29999999999995</v>
      </c>
      <c r="E51" s="7">
        <f t="shared" si="2"/>
        <v>159.37670665025138</v>
      </c>
      <c r="F51" s="7">
        <f t="shared" si="3"/>
        <v>28699.903453040559</v>
      </c>
      <c r="G51" s="44">
        <f>ROI!$E$25</f>
        <v>6.8411252246334001E-2</v>
      </c>
      <c r="H51" s="69"/>
      <c r="I51" s="7">
        <f t="shared" si="8"/>
        <v>27226.862382123603</v>
      </c>
      <c r="J51" s="46">
        <f t="shared" si="7"/>
        <v>6.4385645109773668E-2</v>
      </c>
      <c r="K51" s="7">
        <f t="shared" si="5"/>
        <v>149.99830782512075</v>
      </c>
      <c r="L51" s="70">
        <f t="shared" si="9"/>
        <v>27961.160689948723</v>
      </c>
    </row>
    <row r="52" spans="1:12" ht="16" customHeight="1" x14ac:dyDescent="0.25">
      <c r="A52" s="71">
        <f t="shared" si="0"/>
        <v>45473</v>
      </c>
      <c r="B52" s="68">
        <v>47</v>
      </c>
      <c r="C52" s="7">
        <f t="shared" si="1"/>
        <v>28699.903453040559</v>
      </c>
      <c r="D52" s="7">
        <f>ROI!E16</f>
        <v>584.29999999999995</v>
      </c>
      <c r="E52" s="7">
        <f t="shared" si="2"/>
        <v>163.61636121428248</v>
      </c>
      <c r="F52" s="7">
        <f t="shared" si="3"/>
        <v>29447.819814254839</v>
      </c>
      <c r="G52" s="44">
        <f>ROI!$E$25</f>
        <v>6.8411252246334001E-2</v>
      </c>
      <c r="H52" s="69"/>
      <c r="I52" s="7">
        <f t="shared" si="8"/>
        <v>27961.160689948723</v>
      </c>
      <c r="J52" s="46">
        <f t="shared" si="7"/>
        <v>6.4385645109773668E-2</v>
      </c>
      <c r="K52" s="7">
        <f t="shared" si="5"/>
        <v>153.98848320101976</v>
      </c>
      <c r="L52" s="70">
        <f t="shared" si="9"/>
        <v>28699.449173149744</v>
      </c>
    </row>
    <row r="53" spans="1:12" ht="16" customHeight="1" x14ac:dyDescent="0.25">
      <c r="A53" s="71">
        <f t="shared" si="0"/>
        <v>45504</v>
      </c>
      <c r="B53" s="68">
        <v>48</v>
      </c>
      <c r="C53" s="7">
        <f t="shared" si="1"/>
        <v>29447.819814254839</v>
      </c>
      <c r="D53" s="7">
        <f>ROI!E17</f>
        <v>584.29999999999995</v>
      </c>
      <c r="E53" s="7">
        <f t="shared" si="2"/>
        <v>167.88018578479836</v>
      </c>
      <c r="F53" s="31">
        <f t="shared" si="3"/>
        <v>30200.000000039636</v>
      </c>
      <c r="G53" s="44">
        <f>ROI!$E$25</f>
        <v>6.8411252246334001E-2</v>
      </c>
      <c r="H53" s="69"/>
      <c r="I53" s="7">
        <f t="shared" si="8"/>
        <v>28699.449173149744</v>
      </c>
      <c r="J53" s="46">
        <f t="shared" si="7"/>
        <v>6.4385645109773668E-2</v>
      </c>
      <c r="K53" s="7">
        <f t="shared" si="5"/>
        <v>158.00140631809776</v>
      </c>
      <c r="L53" s="70">
        <f t="shared" si="9"/>
        <v>29441.75057946784</v>
      </c>
    </row>
    <row r="54" spans="1:12" ht="16" customHeight="1" x14ac:dyDescent="0.25">
      <c r="A54" s="71">
        <f t="shared" si="0"/>
        <v>45535</v>
      </c>
      <c r="B54" s="68">
        <v>49</v>
      </c>
      <c r="C54" s="7">
        <f t="shared" si="1"/>
        <v>30200.000000039636</v>
      </c>
      <c r="D54" s="7">
        <f>ROI!F6</f>
        <v>631.20000000000005</v>
      </c>
      <c r="E54" s="7">
        <f t="shared" si="2"/>
        <v>86.545139184301561</v>
      </c>
      <c r="F54" s="7">
        <f t="shared" si="3"/>
        <v>30917.745139223938</v>
      </c>
      <c r="G54" s="44">
        <f>ROI!$F$25</f>
        <v>3.4388797026829662E-2</v>
      </c>
      <c r="H54" s="69"/>
      <c r="I54" s="7">
        <f t="shared" si="8"/>
        <v>29441.75057946784</v>
      </c>
      <c r="J54" s="46">
        <f t="shared" si="7"/>
        <v>6.4385645109773668E-2</v>
      </c>
      <c r="K54" s="7">
        <f t="shared" si="5"/>
        <v>162.03720685980974</v>
      </c>
      <c r="L54" s="70">
        <f t="shared" si="9"/>
        <v>30234.987786327649</v>
      </c>
    </row>
    <row r="55" spans="1:12" ht="16" customHeight="1" x14ac:dyDescent="0.25">
      <c r="A55" s="71">
        <f t="shared" si="0"/>
        <v>45565</v>
      </c>
      <c r="B55" s="68">
        <v>50</v>
      </c>
      <c r="C55" s="7">
        <f t="shared" si="1"/>
        <v>30917.745139223938</v>
      </c>
      <c r="D55" s="7">
        <f>ROI!F7</f>
        <v>631.20000000000005</v>
      </c>
      <c r="E55" s="7">
        <f t="shared" si="2"/>
        <v>88.602005176668456</v>
      </c>
      <c r="F55" s="7">
        <f t="shared" si="3"/>
        <v>31637.547144400607</v>
      </c>
      <c r="G55" s="44">
        <f>ROI!$F$25</f>
        <v>3.4388797026829662E-2</v>
      </c>
      <c r="H55" s="69"/>
      <c r="I55" s="7">
        <f t="shared" si="8"/>
        <v>30234.987786327649</v>
      </c>
      <c r="J55" s="46">
        <f t="shared" si="7"/>
        <v>6.4385645109773668E-2</v>
      </c>
      <c r="K55" s="7">
        <f t="shared" si="5"/>
        <v>165.88824717737518</v>
      </c>
      <c r="L55" s="70">
        <f t="shared" si="9"/>
        <v>31032.076033505025</v>
      </c>
    </row>
    <row r="56" spans="1:12" ht="16" customHeight="1" x14ac:dyDescent="0.25">
      <c r="A56" s="71">
        <f t="shared" si="0"/>
        <v>45596</v>
      </c>
      <c r="B56" s="68">
        <v>51</v>
      </c>
      <c r="C56" s="7">
        <f t="shared" si="1"/>
        <v>31637.547144400607</v>
      </c>
      <c r="D56" s="7">
        <f>ROI!F8</f>
        <v>631.20000000000005</v>
      </c>
      <c r="E56" s="7">
        <f t="shared" si="2"/>
        <v>90.66476559796223</v>
      </c>
      <c r="F56" s="7">
        <f t="shared" si="3"/>
        <v>32359.411909998569</v>
      </c>
      <c r="G56" s="44">
        <f>ROI!$F$25</f>
        <v>3.4388797026829662E-2</v>
      </c>
      <c r="H56" s="69"/>
      <c r="I56" s="7">
        <f t="shared" si="8"/>
        <v>31032.076033505025</v>
      </c>
      <c r="J56" s="46">
        <f t="shared" si="7"/>
        <v>6.4385645109773668E-2</v>
      </c>
      <c r="K56" s="7">
        <f t="shared" si="5"/>
        <v>169.75032354859258</v>
      </c>
      <c r="L56" s="70">
        <f t="shared" si="9"/>
        <v>31833.026357053619</v>
      </c>
    </row>
    <row r="57" spans="1:12" ht="16" customHeight="1" x14ac:dyDescent="0.25">
      <c r="A57" s="71">
        <f t="shared" si="0"/>
        <v>45626</v>
      </c>
      <c r="B57" s="68">
        <v>52</v>
      </c>
      <c r="C57" s="7">
        <f t="shared" si="1"/>
        <v>32359.411909998569</v>
      </c>
      <c r="D57" s="7">
        <f>ROI!F9</f>
        <v>631.20000000000005</v>
      </c>
      <c r="E57" s="7">
        <f t="shared" si="2"/>
        <v>92.733437340042926</v>
      </c>
      <c r="F57" s="7">
        <f t="shared" si="3"/>
        <v>33083.345347338611</v>
      </c>
      <c r="G57" s="44">
        <f>ROI!$F$25</f>
        <v>3.4388797026829662E-2</v>
      </c>
      <c r="H57" s="69"/>
      <c r="I57" s="7">
        <f t="shared" si="8"/>
        <v>31833.026357053619</v>
      </c>
      <c r="J57" s="46">
        <f t="shared" si="7"/>
        <v>6.4385645109773668E-2</v>
      </c>
      <c r="K57" s="7">
        <f t="shared" si="5"/>
        <v>173.62346759984595</v>
      </c>
      <c r="L57" s="70">
        <f t="shared" si="9"/>
        <v>32637.849824653465</v>
      </c>
    </row>
    <row r="58" spans="1:12" ht="16" customHeight="1" x14ac:dyDescent="0.25">
      <c r="A58" s="71">
        <f t="shared" si="0"/>
        <v>45657</v>
      </c>
      <c r="B58" s="68">
        <v>53</v>
      </c>
      <c r="C58" s="7">
        <f t="shared" si="1"/>
        <v>33083.345347338611</v>
      </c>
      <c r="D58" s="7">
        <f>ROI!F10</f>
        <v>631.20000000000005</v>
      </c>
      <c r="E58" s="7">
        <f t="shared" si="2"/>
        <v>94.808037343178071</v>
      </c>
      <c r="F58" s="7">
        <f t="shared" si="3"/>
        <v>33809.353384681788</v>
      </c>
      <c r="G58" s="44">
        <f>ROI!$F$25</f>
        <v>3.4388797026829662E-2</v>
      </c>
      <c r="H58" s="69"/>
      <c r="I58" s="7">
        <f t="shared" si="8"/>
        <v>32637.849824653465</v>
      </c>
      <c r="J58" s="46">
        <f t="shared" si="7"/>
        <v>6.4385645109773668E-2</v>
      </c>
      <c r="K58" s="7">
        <f t="shared" si="5"/>
        <v>177.50771104815215</v>
      </c>
      <c r="L58" s="70">
        <f t="shared" si="9"/>
        <v>33446.557535701613</v>
      </c>
    </row>
    <row r="59" spans="1:12" ht="16" customHeight="1" x14ac:dyDescent="0.25">
      <c r="A59" s="71">
        <f t="shared" si="0"/>
        <v>45688</v>
      </c>
      <c r="B59" s="68">
        <v>54</v>
      </c>
      <c r="C59" s="7">
        <f t="shared" si="1"/>
        <v>33809.353384681788</v>
      </c>
      <c r="D59" s="7">
        <f>ROI!F11</f>
        <v>631.20000000000005</v>
      </c>
      <c r="E59" s="7">
        <f t="shared" si="2"/>
        <v>96.888582596181536</v>
      </c>
      <c r="F59" s="7">
        <f t="shared" si="3"/>
        <v>34537.44196727797</v>
      </c>
      <c r="G59" s="44">
        <f>ROI!$F$25</f>
        <v>3.4388797026829662E-2</v>
      </c>
      <c r="H59" s="69"/>
      <c r="I59" s="7">
        <f t="shared" si="8"/>
        <v>33446.557535701613</v>
      </c>
      <c r="J59" s="46">
        <f t="shared" si="7"/>
        <v>6.4385645109773668E-2</v>
      </c>
      <c r="K59" s="7">
        <f t="shared" si="5"/>
        <v>181.40308570142057</v>
      </c>
      <c r="L59" s="70">
        <f t="shared" si="9"/>
        <v>34259.160621403033</v>
      </c>
    </row>
    <row r="60" spans="1:12" ht="16" customHeight="1" x14ac:dyDescent="0.25">
      <c r="A60" s="71">
        <f t="shared" si="0"/>
        <v>45716</v>
      </c>
      <c r="B60" s="68">
        <v>55</v>
      </c>
      <c r="C60" s="7">
        <f t="shared" si="1"/>
        <v>34537.44196727797</v>
      </c>
      <c r="D60" s="7">
        <f>ROI!F12</f>
        <v>631.20000000000005</v>
      </c>
      <c r="E60" s="7">
        <f t="shared" si="2"/>
        <v>98.975090136552566</v>
      </c>
      <c r="F60" s="7">
        <f t="shared" si="3"/>
        <v>35267.617057414522</v>
      </c>
      <c r="G60" s="44">
        <f>ROI!$F$25</f>
        <v>3.4388797026829662E-2</v>
      </c>
      <c r="H60" s="69"/>
      <c r="I60" s="7">
        <f t="shared" si="8"/>
        <v>34259.160621403033</v>
      </c>
      <c r="J60" s="46">
        <f t="shared" si="7"/>
        <v>6.4385645109773668E-2</v>
      </c>
      <c r="K60" s="7">
        <f t="shared" si="5"/>
        <v>185.30962345871356</v>
      </c>
      <c r="L60" s="70">
        <f t="shared" si="9"/>
        <v>35075.670244861743</v>
      </c>
    </row>
    <row r="61" spans="1:12" ht="16" customHeight="1" x14ac:dyDescent="0.25">
      <c r="A61" s="71">
        <f t="shared" si="0"/>
        <v>45747</v>
      </c>
      <c r="B61" s="68">
        <v>56</v>
      </c>
      <c r="C61" s="7">
        <f t="shared" si="1"/>
        <v>35267.617057414522</v>
      </c>
      <c r="D61" s="7">
        <f>ROI!F13</f>
        <v>631.20000000000005</v>
      </c>
      <c r="E61" s="7">
        <f t="shared" si="2"/>
        <v>101.0675770506153</v>
      </c>
      <c r="F61" s="7">
        <f t="shared" si="3"/>
        <v>35999.884634465132</v>
      </c>
      <c r="G61" s="44">
        <f>ROI!$F$25</f>
        <v>3.4388797026829662E-2</v>
      </c>
      <c r="H61" s="69"/>
      <c r="I61" s="7">
        <f t="shared" si="8"/>
        <v>35075.670244861743</v>
      </c>
      <c r="J61" s="46">
        <f t="shared" si="7"/>
        <v>6.4385645109773668E-2</v>
      </c>
      <c r="K61" s="7">
        <f t="shared" si="5"/>
        <v>189.22735631050764</v>
      </c>
      <c r="L61" s="70">
        <f t="shared" si="9"/>
        <v>35896.097601172245</v>
      </c>
    </row>
    <row r="62" spans="1:12" ht="16" customHeight="1" x14ac:dyDescent="0.25">
      <c r="A62" s="71">
        <f t="shared" si="0"/>
        <v>45777</v>
      </c>
      <c r="B62" s="68">
        <v>57</v>
      </c>
      <c r="C62" s="7">
        <f t="shared" si="1"/>
        <v>35999.884634465132</v>
      </c>
      <c r="D62" s="7">
        <f>ROI!F14</f>
        <v>631.20000000000005</v>
      </c>
      <c r="E62" s="7">
        <f t="shared" si="2"/>
        <v>103.16606047365877</v>
      </c>
      <c r="F62" s="7">
        <f t="shared" si="3"/>
        <v>36734.25069493879</v>
      </c>
      <c r="G62" s="44">
        <f>ROI!$F$25</f>
        <v>3.4388797026829662E-2</v>
      </c>
      <c r="H62" s="69"/>
      <c r="I62" s="7">
        <f t="shared" si="8"/>
        <v>35896.097601172245</v>
      </c>
      <c r="J62" s="46">
        <f t="shared" si="7"/>
        <v>6.4385645109773668E-2</v>
      </c>
      <c r="K62" s="7">
        <f t="shared" si="5"/>
        <v>193.15631633895552</v>
      </c>
      <c r="L62" s="70">
        <f t="shared" si="9"/>
        <v>36720.4539175112</v>
      </c>
    </row>
    <row r="63" spans="1:12" ht="16" customHeight="1" x14ac:dyDescent="0.25">
      <c r="A63" s="71">
        <f t="shared" si="0"/>
        <v>45808</v>
      </c>
      <c r="B63" s="68">
        <v>58</v>
      </c>
      <c r="C63" s="7">
        <f t="shared" si="1"/>
        <v>36734.25069493879</v>
      </c>
      <c r="D63" s="7">
        <f>ROI!F15</f>
        <v>631.20000000000005</v>
      </c>
      <c r="E63" s="7">
        <f t="shared" si="2"/>
        <v>105.2705575900772</v>
      </c>
      <c r="F63" s="7">
        <f t="shared" si="3"/>
        <v>37470.721252528863</v>
      </c>
      <c r="G63" s="44">
        <f>ROI!$F$25</f>
        <v>3.4388797026829662E-2</v>
      </c>
      <c r="H63" s="69"/>
      <c r="I63" s="7">
        <f t="shared" si="8"/>
        <v>36720.4539175112</v>
      </c>
      <c r="J63" s="46">
        <f t="shared" si="7"/>
        <v>6.4385645109773668E-2</v>
      </c>
      <c r="K63" s="7">
        <f t="shared" si="5"/>
        <v>197.09653571814883</v>
      </c>
      <c r="L63" s="70">
        <f t="shared" si="9"/>
        <v>37548.750453229346</v>
      </c>
    </row>
    <row r="64" spans="1:12" ht="16" customHeight="1" x14ac:dyDescent="0.25">
      <c r="A64" s="71">
        <f t="shared" si="0"/>
        <v>45838</v>
      </c>
      <c r="B64" s="68">
        <v>59</v>
      </c>
      <c r="C64" s="7">
        <f t="shared" si="1"/>
        <v>37470.721252528863</v>
      </c>
      <c r="D64" s="7">
        <f>ROI!F16</f>
        <v>631.20000000000005</v>
      </c>
      <c r="E64" s="7">
        <f t="shared" si="2"/>
        <v>107.38108563351064</v>
      </c>
      <c r="F64" s="7">
        <f t="shared" si="3"/>
        <v>38209.302338162372</v>
      </c>
      <c r="G64" s="44">
        <f>ROI!$F$25</f>
        <v>3.4388797026829662E-2</v>
      </c>
      <c r="H64" s="69"/>
      <c r="I64" s="7">
        <f t="shared" si="8"/>
        <v>37548.750453229346</v>
      </c>
      <c r="J64" s="46">
        <f t="shared" si="7"/>
        <v>6.4385645109773668E-2</v>
      </c>
      <c r="K64" s="7">
        <f t="shared" si="5"/>
        <v>201.04804671438146</v>
      </c>
      <c r="L64" s="70">
        <f t="shared" si="9"/>
        <v>38380.998499943722</v>
      </c>
    </row>
    <row r="65" spans="1:12" ht="16" customHeight="1" x14ac:dyDescent="0.25">
      <c r="A65" s="71">
        <f t="shared" si="0"/>
        <v>45869</v>
      </c>
      <c r="B65" s="68">
        <v>60</v>
      </c>
      <c r="C65" s="7">
        <f t="shared" si="1"/>
        <v>38209.302338162372</v>
      </c>
      <c r="D65" s="7">
        <f>ROI!F17</f>
        <v>631.20000000000005</v>
      </c>
      <c r="E65" s="7">
        <f t="shared" si="2"/>
        <v>109.49766188698617</v>
      </c>
      <c r="F65" s="31">
        <f t="shared" si="3"/>
        <v>38950.000000049353</v>
      </c>
      <c r="G65" s="44">
        <f>ROI!$F$25</f>
        <v>3.4388797026829662E-2</v>
      </c>
      <c r="H65" s="69"/>
      <c r="I65" s="7">
        <f t="shared" si="8"/>
        <v>38380.998499943722</v>
      </c>
      <c r="J65" s="46">
        <f t="shared" si="7"/>
        <v>6.4385645109773668E-2</v>
      </c>
      <c r="K65" s="7">
        <f t="shared" si="5"/>
        <v>205.01088168641397</v>
      </c>
      <c r="L65" s="70">
        <f t="shared" si="9"/>
        <v>39217.209381630135</v>
      </c>
    </row>
    <row r="66" spans="1:12" ht="16" customHeight="1" x14ac:dyDescent="0.25">
      <c r="A66" s="71">
        <f t="shared" si="0"/>
        <v>45900</v>
      </c>
      <c r="B66" s="68">
        <v>61</v>
      </c>
      <c r="C66" s="7">
        <f t="shared" si="1"/>
        <v>38950.000000049353</v>
      </c>
      <c r="D66" s="7">
        <f>ROI!G6</f>
        <v>669.1</v>
      </c>
      <c r="E66" s="7">
        <f t="shared" si="2"/>
        <v>272.90433824341386</v>
      </c>
      <c r="F66" s="7">
        <f t="shared" si="3"/>
        <v>39892.004338292769</v>
      </c>
      <c r="G66" s="44">
        <f>ROI!$G$25</f>
        <v>8.4078358380406074E-2</v>
      </c>
      <c r="H66" s="69"/>
      <c r="I66" s="7">
        <f t="shared" si="8"/>
        <v>39217.209381630135</v>
      </c>
      <c r="J66" s="46">
        <f t="shared" si="7"/>
        <v>6.4385645109773668E-2</v>
      </c>
      <c r="K66" s="7">
        <f t="shared" si="5"/>
        <v>208.98507308573849</v>
      </c>
      <c r="L66" s="70">
        <f t="shared" si="9"/>
        <v>40095.29445471587</v>
      </c>
    </row>
    <row r="67" spans="1:12" ht="16" customHeight="1" x14ac:dyDescent="0.25">
      <c r="A67" s="71">
        <f t="shared" si="0"/>
        <v>45930</v>
      </c>
      <c r="B67" s="68">
        <v>62</v>
      </c>
      <c r="C67" s="7">
        <f t="shared" si="1"/>
        <v>39892.004338292769</v>
      </c>
      <c r="D67" s="7">
        <f>ROI!G7</f>
        <v>669.1</v>
      </c>
      <c r="E67" s="7">
        <f t="shared" si="2"/>
        <v>279.50451977230779</v>
      </c>
      <c r="F67" s="7">
        <f t="shared" si="3"/>
        <v>40840.608858065076</v>
      </c>
      <c r="G67" s="44">
        <f>ROI!$G$25</f>
        <v>8.4078358380406074E-2</v>
      </c>
      <c r="H67" s="69"/>
      <c r="I67" s="7">
        <f t="shared" si="8"/>
        <v>40095.29445471587</v>
      </c>
      <c r="J67" s="46">
        <f t="shared" si="7"/>
        <v>6.4385645109773668E-2</v>
      </c>
      <c r="K67" s="7">
        <f t="shared" si="5"/>
        <v>214.03936950357249</v>
      </c>
      <c r="L67" s="70">
        <f t="shared" si="9"/>
        <v>40978.433824219443</v>
      </c>
    </row>
    <row r="68" spans="1:12" ht="16" customHeight="1" x14ac:dyDescent="0.25">
      <c r="A68" s="71">
        <f t="shared" si="0"/>
        <v>45961</v>
      </c>
      <c r="B68" s="68">
        <v>63</v>
      </c>
      <c r="C68" s="7">
        <f t="shared" si="1"/>
        <v>40840.608858065076</v>
      </c>
      <c r="D68" s="7">
        <f>ROI!G8</f>
        <v>669.1</v>
      </c>
      <c r="E68" s="7">
        <f t="shared" si="2"/>
        <v>286.1509456701985</v>
      </c>
      <c r="F68" s="7">
        <f t="shared" si="3"/>
        <v>41795.859803735271</v>
      </c>
      <c r="G68" s="44">
        <f>ROI!$G$25</f>
        <v>8.4078358380406074E-2</v>
      </c>
      <c r="H68" s="69"/>
      <c r="I68" s="7">
        <f t="shared" si="8"/>
        <v>40978.433824219443</v>
      </c>
      <c r="J68" s="46">
        <f t="shared" si="7"/>
        <v>6.4385645109773668E-2</v>
      </c>
      <c r="K68" s="7">
        <f t="shared" si="5"/>
        <v>219.12907900020471</v>
      </c>
      <c r="L68" s="70">
        <f t="shared" si="9"/>
        <v>41866.662903219643</v>
      </c>
    </row>
    <row r="69" spans="1:12" ht="16" customHeight="1" x14ac:dyDescent="0.25">
      <c r="A69" s="71">
        <f t="shared" si="0"/>
        <v>45991</v>
      </c>
      <c r="B69" s="68">
        <v>64</v>
      </c>
      <c r="C69" s="7">
        <f t="shared" si="1"/>
        <v>41795.859803735271</v>
      </c>
      <c r="D69" s="7">
        <f>ROI!G9</f>
        <v>669.1</v>
      </c>
      <c r="E69" s="7">
        <f t="shared" si="2"/>
        <v>292.84393994963858</v>
      </c>
      <c r="F69" s="7">
        <f t="shared" si="3"/>
        <v>42757.803743684912</v>
      </c>
      <c r="G69" s="44">
        <f>ROI!$G$25</f>
        <v>8.4078358380406074E-2</v>
      </c>
      <c r="H69" s="69"/>
      <c r="I69" s="7">
        <f t="shared" si="8"/>
        <v>41866.662903219643</v>
      </c>
      <c r="J69" s="46">
        <f t="shared" si="7"/>
        <v>6.4385645109773668E-2</v>
      </c>
      <c r="K69" s="7">
        <f t="shared" si="5"/>
        <v>224.25444969842945</v>
      </c>
      <c r="L69" s="70">
        <f t="shared" si="9"/>
        <v>42760.017352918068</v>
      </c>
    </row>
    <row r="70" spans="1:12" ht="16" customHeight="1" x14ac:dyDescent="0.25">
      <c r="A70" s="71">
        <f t="shared" si="0"/>
        <v>46022</v>
      </c>
      <c r="B70" s="68">
        <v>65</v>
      </c>
      <c r="C70" s="7">
        <f t="shared" si="1"/>
        <v>42757.803743684912</v>
      </c>
      <c r="D70" s="7">
        <f>ROI!G10</f>
        <v>669.1</v>
      </c>
      <c r="E70" s="7">
        <f t="shared" si="2"/>
        <v>299.58382889338401</v>
      </c>
      <c r="F70" s="7">
        <f t="shared" si="3"/>
        <v>43726.487572578291</v>
      </c>
      <c r="G70" s="44">
        <f>ROI!$G$25</f>
        <v>8.4078358380406074E-2</v>
      </c>
      <c r="H70" s="69"/>
      <c r="I70" s="7">
        <f t="shared" si="8"/>
        <v>42760.017352918068</v>
      </c>
      <c r="J70" s="46">
        <f t="shared" si="7"/>
        <v>6.4385645109773668E-2</v>
      </c>
      <c r="K70" s="7">
        <f t="shared" si="5"/>
        <v>229.41573145952074</v>
      </c>
      <c r="L70" s="70">
        <f t="shared" si="9"/>
        <v>43658.533084377588</v>
      </c>
    </row>
    <row r="71" spans="1:12" ht="16" customHeight="1" x14ac:dyDescent="0.25">
      <c r="A71" s="71">
        <f t="shared" ref="A71:A134" si="10">DATE(YEAR(A70),MONTH(A70)+2,1-1)</f>
        <v>46053</v>
      </c>
      <c r="B71" s="68">
        <v>66</v>
      </c>
      <c r="C71" s="7">
        <f t="shared" ref="C71:C134" si="11">IF(ROUND(F70,0)&gt;0,F70,0)</f>
        <v>43726.487572578291</v>
      </c>
      <c r="D71" s="7">
        <f>ROI!G11</f>
        <v>669.1</v>
      </c>
      <c r="E71" s="7">
        <f t="shared" ref="E71:E134" si="12">IF(D71=0,0,C71*G71/12)</f>
        <v>306.37094107030083</v>
      </c>
      <c r="F71" s="7">
        <f t="shared" ref="F71:F134" si="13">SUM(C71:E71)</f>
        <v>44701.958513648591</v>
      </c>
      <c r="G71" s="44">
        <f>ROI!$G$25</f>
        <v>8.4078358380406074E-2</v>
      </c>
      <c r="H71" s="69"/>
      <c r="I71" s="7">
        <f t="shared" si="8"/>
        <v>43658.533084377588</v>
      </c>
      <c r="J71" s="46">
        <f t="shared" si="7"/>
        <v>6.4385645109773668E-2</v>
      </c>
      <c r="K71" s="7">
        <f t="shared" ref="K71:K134" si="14">IF(D71=0,0,C71*J71/12)</f>
        <v>234.61317589541287</v>
      </c>
      <c r="L71" s="70">
        <f t="shared" si="9"/>
        <v>44562.246260273001</v>
      </c>
    </row>
    <row r="72" spans="1:12" ht="16" customHeight="1" x14ac:dyDescent="0.25">
      <c r="A72" s="71">
        <f t="shared" si="10"/>
        <v>46081</v>
      </c>
      <c r="B72" s="68">
        <v>67</v>
      </c>
      <c r="C72" s="7">
        <f t="shared" si="11"/>
        <v>44701.958513648591</v>
      </c>
      <c r="D72" s="7">
        <f>ROI!G12</f>
        <v>669.1</v>
      </c>
      <c r="E72" s="7">
        <f t="shared" si="12"/>
        <v>313.20560735138253</v>
      </c>
      <c r="F72" s="7">
        <f t="shared" si="13"/>
        <v>45684.264120999971</v>
      </c>
      <c r="G72" s="44">
        <f>ROI!$G$25</f>
        <v>8.4078358380406074E-2</v>
      </c>
      <c r="H72" s="69"/>
      <c r="I72" s="7">
        <f t="shared" si="8"/>
        <v>44562.246260273001</v>
      </c>
      <c r="J72" s="46">
        <f t="shared" ref="J72:J135" si="15">$J$6</f>
        <v>6.4385645109773668E-2</v>
      </c>
      <c r="K72" s="7">
        <f t="shared" si="14"/>
        <v>239.84703638096698</v>
      </c>
      <c r="L72" s="70">
        <f t="shared" si="9"/>
        <v>45471.193296653968</v>
      </c>
    </row>
    <row r="73" spans="1:12" ht="16" customHeight="1" x14ac:dyDescent="0.25">
      <c r="A73" s="71">
        <f t="shared" si="10"/>
        <v>46112</v>
      </c>
      <c r="B73" s="68">
        <v>68</v>
      </c>
      <c r="C73" s="7">
        <f t="shared" si="11"/>
        <v>45684.264120999971</v>
      </c>
      <c r="D73" s="7">
        <f>ROI!G13</f>
        <v>669.1</v>
      </c>
      <c r="E73" s="7">
        <f t="shared" si="12"/>
        <v>320.08816092588023</v>
      </c>
      <c r="F73" s="7">
        <f t="shared" si="13"/>
        <v>46673.452281925849</v>
      </c>
      <c r="G73" s="44">
        <f>ROI!$G$25</f>
        <v>8.4078358380406074E-2</v>
      </c>
      <c r="H73" s="69"/>
      <c r="I73" s="7">
        <f t="shared" si="8"/>
        <v>45471.193296653968</v>
      </c>
      <c r="J73" s="46">
        <f t="shared" si="15"/>
        <v>6.4385645109773668E-2</v>
      </c>
      <c r="K73" s="7">
        <f t="shared" si="14"/>
        <v>245.11756806632252</v>
      </c>
      <c r="L73" s="70">
        <f t="shared" si="9"/>
        <v>46385.410864720288</v>
      </c>
    </row>
    <row r="74" spans="1:12" ht="16" customHeight="1" x14ac:dyDescent="0.25">
      <c r="A74" s="71">
        <f t="shared" si="10"/>
        <v>46142</v>
      </c>
      <c r="B74" s="68">
        <v>69</v>
      </c>
      <c r="C74" s="7">
        <f t="shared" si="11"/>
        <v>46673.452281925849</v>
      </c>
      <c r="D74" s="7">
        <f>ROI!G14</f>
        <v>669.1</v>
      </c>
      <c r="E74" s="7">
        <f t="shared" si="12"/>
        <v>327.01893731754529</v>
      </c>
      <c r="F74" s="7">
        <f t="shared" si="13"/>
        <v>47669.571219243393</v>
      </c>
      <c r="G74" s="44">
        <f>ROI!$G$25</f>
        <v>8.4078358380406074E-2</v>
      </c>
      <c r="H74" s="69"/>
      <c r="I74" s="7">
        <f t="shared" si="8"/>
        <v>46385.410864720288</v>
      </c>
      <c r="J74" s="46">
        <f t="shared" si="15"/>
        <v>6.4385645109773668E-2</v>
      </c>
      <c r="K74" s="7">
        <f t="shared" si="14"/>
        <v>250.42502788933612</v>
      </c>
      <c r="L74" s="70">
        <f t="shared" si="9"/>
        <v>47304.935892609625</v>
      </c>
    </row>
    <row r="75" spans="1:12" ht="16" customHeight="1" x14ac:dyDescent="0.25">
      <c r="A75" s="71">
        <f t="shared" si="10"/>
        <v>46173</v>
      </c>
      <c r="B75" s="68">
        <v>70</v>
      </c>
      <c r="C75" s="7">
        <f t="shared" si="11"/>
        <v>47669.571219243393</v>
      </c>
      <c r="D75" s="7">
        <f>ROI!G15</f>
        <v>669.1</v>
      </c>
      <c r="E75" s="7">
        <f t="shared" si="12"/>
        <v>333.99827440098642</v>
      </c>
      <c r="F75" s="7">
        <f t="shared" si="13"/>
        <v>48672.669493644375</v>
      </c>
      <c r="G75" s="44">
        <f>ROI!$G$25</f>
        <v>8.4078358380406074E-2</v>
      </c>
      <c r="H75" s="69"/>
      <c r="I75" s="7">
        <f t="shared" si="8"/>
        <v>47304.935892609625</v>
      </c>
      <c r="J75" s="46">
        <f t="shared" si="15"/>
        <v>6.4385645109773668E-2</v>
      </c>
      <c r="K75" s="7">
        <f t="shared" si="14"/>
        <v>255.76967458810716</v>
      </c>
      <c r="L75" s="70">
        <f t="shared" si="9"/>
        <v>48229.805567197727</v>
      </c>
    </row>
    <row r="76" spans="1:12" ht="16" customHeight="1" x14ac:dyDescent="0.25">
      <c r="A76" s="71">
        <f t="shared" si="10"/>
        <v>46203</v>
      </c>
      <c r="B76" s="68">
        <v>71</v>
      </c>
      <c r="C76" s="7">
        <f t="shared" si="11"/>
        <v>48672.669493644375</v>
      </c>
      <c r="D76" s="7">
        <f>ROI!G16</f>
        <v>669.1</v>
      </c>
      <c r="E76" s="7">
        <f t="shared" si="12"/>
        <v>341.02651241814078</v>
      </c>
      <c r="F76" s="7">
        <f t="shared" si="13"/>
        <v>49682.796006062512</v>
      </c>
      <c r="G76" s="44">
        <f>ROI!$G$25</f>
        <v>8.4078358380406074E-2</v>
      </c>
      <c r="H76" s="69"/>
      <c r="I76" s="7">
        <f t="shared" si="8"/>
        <v>48229.805567197727</v>
      </c>
      <c r="J76" s="46">
        <f t="shared" si="15"/>
        <v>6.4385645109773668E-2</v>
      </c>
      <c r="K76" s="7">
        <f t="shared" si="14"/>
        <v>261.15176871359114</v>
      </c>
      <c r="L76" s="70">
        <f t="shared" si="9"/>
        <v>49160.057335911319</v>
      </c>
    </row>
    <row r="77" spans="1:12" ht="16" customHeight="1" x14ac:dyDescent="0.25">
      <c r="A77" s="71">
        <f t="shared" si="10"/>
        <v>46234</v>
      </c>
      <c r="B77" s="68">
        <v>72</v>
      </c>
      <c r="C77" s="7">
        <f t="shared" si="11"/>
        <v>49682.796006062512</v>
      </c>
      <c r="D77" s="7">
        <f>ROI!G17</f>
        <v>669.1</v>
      </c>
      <c r="E77" s="7">
        <f t="shared" si="12"/>
        <v>348.10399399486096</v>
      </c>
      <c r="F77" s="31">
        <f t="shared" si="13"/>
        <v>50700.000000057371</v>
      </c>
      <c r="G77" s="44">
        <f>ROI!$G$25</f>
        <v>8.4078358380406074E-2</v>
      </c>
      <c r="H77" s="69"/>
      <c r="I77" s="7">
        <f t="shared" si="8"/>
        <v>49160.057335911319</v>
      </c>
      <c r="J77" s="46">
        <f t="shared" si="15"/>
        <v>6.4385645109773668E-2</v>
      </c>
      <c r="K77" s="7">
        <f t="shared" si="14"/>
        <v>266.57157264230176</v>
      </c>
      <c r="L77" s="70">
        <f t="shared" si="9"/>
        <v>50095.728908553618</v>
      </c>
    </row>
    <row r="78" spans="1:12" ht="16" customHeight="1" x14ac:dyDescent="0.25">
      <c r="A78" s="71">
        <f t="shared" si="10"/>
        <v>46265</v>
      </c>
      <c r="B78" s="68">
        <v>73</v>
      </c>
      <c r="C78" s="7">
        <f t="shared" si="11"/>
        <v>50700.000000057371</v>
      </c>
      <c r="D78" s="7">
        <f>ROI!H6</f>
        <v>709.2</v>
      </c>
      <c r="E78" s="7">
        <f t="shared" si="12"/>
        <v>212.5767107458154</v>
      </c>
      <c r="F78" s="7">
        <f t="shared" si="13"/>
        <v>51621.776710803184</v>
      </c>
      <c r="G78" s="44">
        <f>ROI!$H$25</f>
        <v>5.0314014377650859E-2</v>
      </c>
      <c r="H78" s="69"/>
      <c r="I78" s="7">
        <f t="shared" si="8"/>
        <v>50095.728908553618</v>
      </c>
      <c r="J78" s="46">
        <f t="shared" si="15"/>
        <v>6.4385645109773668E-2</v>
      </c>
      <c r="K78" s="7">
        <f t="shared" si="14"/>
        <v>272.02935058910157</v>
      </c>
      <c r="L78" s="70">
        <f t="shared" si="9"/>
        <v>51076.958259142717</v>
      </c>
    </row>
    <row r="79" spans="1:12" ht="16" customHeight="1" x14ac:dyDescent="0.25">
      <c r="A79" s="71">
        <f t="shared" si="10"/>
        <v>46295</v>
      </c>
      <c r="B79" s="68">
        <v>74</v>
      </c>
      <c r="C79" s="7">
        <f t="shared" si="11"/>
        <v>51621.776710803184</v>
      </c>
      <c r="D79" s="7">
        <f>ROI!H7</f>
        <v>709.2</v>
      </c>
      <c r="E79" s="7">
        <f t="shared" si="12"/>
        <v>216.44156796893614</v>
      </c>
      <c r="F79" s="7">
        <f t="shared" si="13"/>
        <v>52547.418278772115</v>
      </c>
      <c r="G79" s="44">
        <f>ROI!$H$25</f>
        <v>5.0314014377650859E-2</v>
      </c>
      <c r="H79" s="69"/>
      <c r="I79" s="7">
        <f t="shared" si="8"/>
        <v>51076.958259142717</v>
      </c>
      <c r="J79" s="46">
        <f t="shared" si="15"/>
        <v>6.4385645109773668E-2</v>
      </c>
      <c r="K79" s="7">
        <f t="shared" si="14"/>
        <v>276.97511626981276</v>
      </c>
      <c r="L79" s="70">
        <f t="shared" si="9"/>
        <v>52063.13337541253</v>
      </c>
    </row>
    <row r="80" spans="1:12" ht="16" customHeight="1" x14ac:dyDescent="0.25">
      <c r="A80" s="71">
        <f t="shared" si="10"/>
        <v>46326</v>
      </c>
      <c r="B80" s="68">
        <v>75</v>
      </c>
      <c r="C80" s="7">
        <f t="shared" si="11"/>
        <v>52547.418278772115</v>
      </c>
      <c r="D80" s="7">
        <f>ROI!H8</f>
        <v>709.2</v>
      </c>
      <c r="E80" s="7">
        <f t="shared" si="12"/>
        <v>220.32262989888113</v>
      </c>
      <c r="F80" s="7">
        <f t="shared" si="13"/>
        <v>53476.940908670993</v>
      </c>
      <c r="G80" s="44">
        <f>ROI!$H$25</f>
        <v>5.0314014377650859E-2</v>
      </c>
      <c r="H80" s="69"/>
      <c r="I80" s="7">
        <f t="shared" si="8"/>
        <v>52063.13337541253</v>
      </c>
      <c r="J80" s="46">
        <f t="shared" si="15"/>
        <v>6.4385645109773668E-2</v>
      </c>
      <c r="K80" s="7">
        <f t="shared" si="14"/>
        <v>281.9416187276546</v>
      </c>
      <c r="L80" s="70">
        <f t="shared" si="9"/>
        <v>53054.274994140178</v>
      </c>
    </row>
    <row r="81" spans="1:12" ht="16" customHeight="1" x14ac:dyDescent="0.25">
      <c r="A81" s="71">
        <f t="shared" si="10"/>
        <v>46356</v>
      </c>
      <c r="B81" s="68">
        <v>76</v>
      </c>
      <c r="C81" s="7">
        <f t="shared" si="11"/>
        <v>53476.940908670993</v>
      </c>
      <c r="D81" s="7">
        <f>ROI!H9</f>
        <v>709.2</v>
      </c>
      <c r="E81" s="7">
        <f t="shared" si="12"/>
        <v>224.21996447930482</v>
      </c>
      <c r="F81" s="7">
        <f t="shared" si="13"/>
        <v>54410.360873150297</v>
      </c>
      <c r="G81" s="44">
        <f>ROI!$H$25</f>
        <v>5.0314014377650859E-2</v>
      </c>
      <c r="H81" s="69"/>
      <c r="I81" s="7">
        <f t="shared" si="8"/>
        <v>53054.274994140178</v>
      </c>
      <c r="J81" s="46">
        <f t="shared" si="15"/>
        <v>6.4385645109773668E-2</v>
      </c>
      <c r="K81" s="7">
        <f t="shared" si="14"/>
        <v>286.92894490850233</v>
      </c>
      <c r="L81" s="70">
        <f t="shared" si="9"/>
        <v>54050.40393904868</v>
      </c>
    </row>
    <row r="82" spans="1:12" ht="16" customHeight="1" x14ac:dyDescent="0.25">
      <c r="A82" s="71">
        <f t="shared" si="10"/>
        <v>46387</v>
      </c>
      <c r="B82" s="68">
        <v>77</v>
      </c>
      <c r="C82" s="7">
        <f t="shared" si="11"/>
        <v>54410.360873150297</v>
      </c>
      <c r="D82" s="7">
        <f>ROI!H10</f>
        <v>709.2</v>
      </c>
      <c r="E82" s="7">
        <f t="shared" si="12"/>
        <v>228.13363993873796</v>
      </c>
      <c r="F82" s="7">
        <f t="shared" si="13"/>
        <v>55347.694513089031</v>
      </c>
      <c r="G82" s="44">
        <f>ROI!$H$25</f>
        <v>5.0314014377650859E-2</v>
      </c>
      <c r="H82" s="69"/>
      <c r="I82" s="7">
        <f t="shared" si="8"/>
        <v>54050.40393904868</v>
      </c>
      <c r="J82" s="46">
        <f t="shared" si="15"/>
        <v>6.4385645109773668E-2</v>
      </c>
      <c r="K82" s="7">
        <f t="shared" si="14"/>
        <v>291.93718212278083</v>
      </c>
      <c r="L82" s="70">
        <f t="shared" si="9"/>
        <v>55051.54112117146</v>
      </c>
    </row>
    <row r="83" spans="1:12" ht="16" customHeight="1" x14ac:dyDescent="0.25">
      <c r="A83" s="71">
        <f t="shared" si="10"/>
        <v>46418</v>
      </c>
      <c r="B83" s="68">
        <v>78</v>
      </c>
      <c r="C83" s="7">
        <f t="shared" si="11"/>
        <v>55347.694513089031</v>
      </c>
      <c r="D83" s="7">
        <f>ROI!H11</f>
        <v>709.2</v>
      </c>
      <c r="E83" s="7">
        <f t="shared" si="12"/>
        <v>232.06372479178242</v>
      </c>
      <c r="F83" s="7">
        <f t="shared" si="13"/>
        <v>56288.958237880812</v>
      </c>
      <c r="G83" s="44">
        <f>ROI!$H$25</f>
        <v>5.0314014377650859E-2</v>
      </c>
      <c r="H83" s="69"/>
      <c r="I83" s="7">
        <f t="shared" si="8"/>
        <v>55051.54112117146</v>
      </c>
      <c r="J83" s="46">
        <f t="shared" si="15"/>
        <v>6.4385645109773668E-2</v>
      </c>
      <c r="K83" s="7">
        <f t="shared" si="14"/>
        <v>296.96641804699317</v>
      </c>
      <c r="L83" s="70">
        <f t="shared" si="9"/>
        <v>56057.707539218449</v>
      </c>
    </row>
    <row r="84" spans="1:12" ht="16" customHeight="1" x14ac:dyDescent="0.25">
      <c r="A84" s="71">
        <f t="shared" si="10"/>
        <v>46446</v>
      </c>
      <c r="B84" s="68">
        <v>79</v>
      </c>
      <c r="C84" s="7">
        <f t="shared" si="11"/>
        <v>56288.958237880812</v>
      </c>
      <c r="D84" s="7">
        <f>ROI!H12</f>
        <v>709.2</v>
      </c>
      <c r="E84" s="7">
        <f t="shared" si="12"/>
        <v>236.01028784031033</v>
      </c>
      <c r="F84" s="7">
        <f t="shared" si="13"/>
        <v>57234.168525721121</v>
      </c>
      <c r="G84" s="44">
        <f>ROI!$H$25</f>
        <v>5.0314014377650859E-2</v>
      </c>
      <c r="H84" s="69"/>
      <c r="I84" s="7">
        <f t="shared" si="8"/>
        <v>56057.707539218449</v>
      </c>
      <c r="J84" s="46">
        <f t="shared" si="15"/>
        <v>6.4385645109773668E-2</v>
      </c>
      <c r="K84" s="7">
        <f t="shared" si="14"/>
        <v>302.01674072525537</v>
      </c>
      <c r="L84" s="70">
        <f t="shared" si="9"/>
        <v>57068.924279943698</v>
      </c>
    </row>
    <row r="85" spans="1:12" ht="16" customHeight="1" x14ac:dyDescent="0.25">
      <c r="A85" s="71">
        <f t="shared" si="10"/>
        <v>46477</v>
      </c>
      <c r="B85" s="68">
        <v>80</v>
      </c>
      <c r="C85" s="7">
        <f t="shared" si="11"/>
        <v>57234.168525721121</v>
      </c>
      <c r="D85" s="7">
        <f>ROI!H13</f>
        <v>709.2</v>
      </c>
      <c r="E85" s="7">
        <f t="shared" si="12"/>
        <v>239.97339817466874</v>
      </c>
      <c r="F85" s="7">
        <f t="shared" si="13"/>
        <v>58183.341923895787</v>
      </c>
      <c r="G85" s="44">
        <f>ROI!$H$25</f>
        <v>5.0314014377650859E-2</v>
      </c>
      <c r="H85" s="69"/>
      <c r="I85" s="7">
        <f t="shared" si="8"/>
        <v>57068.924279943698</v>
      </c>
      <c r="J85" s="46">
        <f t="shared" si="15"/>
        <v>6.4385645109773668E-2</v>
      </c>
      <c r="K85" s="7">
        <f t="shared" si="14"/>
        <v>307.0882385708382</v>
      </c>
      <c r="L85" s="70">
        <f t="shared" si="9"/>
        <v>58085.212518514534</v>
      </c>
    </row>
    <row r="86" spans="1:12" ht="16" customHeight="1" x14ac:dyDescent="0.25">
      <c r="A86" s="71">
        <f t="shared" si="10"/>
        <v>46507</v>
      </c>
      <c r="B86" s="68">
        <v>81</v>
      </c>
      <c r="C86" s="7">
        <f t="shared" si="11"/>
        <v>58183.341923895787</v>
      </c>
      <c r="D86" s="7">
        <f>ROI!H14</f>
        <v>709.2</v>
      </c>
      <c r="E86" s="7">
        <f t="shared" si="12"/>
        <v>243.95312517488904</v>
      </c>
      <c r="F86" s="7">
        <f t="shared" si="13"/>
        <v>59136.495049070676</v>
      </c>
      <c r="G86" s="44">
        <f>ROI!$H$25</f>
        <v>5.0314014377650859E-2</v>
      </c>
      <c r="H86" s="69"/>
      <c r="I86" s="7">
        <f t="shared" si="8"/>
        <v>58085.212518514534</v>
      </c>
      <c r="J86" s="46">
        <f t="shared" si="15"/>
        <v>6.4385645109773668E-2</v>
      </c>
      <c r="K86" s="7">
        <f t="shared" si="14"/>
        <v>312.18100036771415</v>
      </c>
      <c r="L86" s="70">
        <f t="shared" si="9"/>
        <v>59106.593518882248</v>
      </c>
    </row>
    <row r="87" spans="1:12" ht="16" customHeight="1" x14ac:dyDescent="0.25">
      <c r="A87" s="71">
        <f t="shared" si="10"/>
        <v>46538</v>
      </c>
      <c r="B87" s="68">
        <v>82</v>
      </c>
      <c r="C87" s="7">
        <f t="shared" si="11"/>
        <v>59136.495049070676</v>
      </c>
      <c r="D87" s="7">
        <f>ROI!H15</f>
        <v>709.2</v>
      </c>
      <c r="E87" s="7">
        <f t="shared" si="12"/>
        <v>247.94953851190175</v>
      </c>
      <c r="F87" s="7">
        <f t="shared" si="13"/>
        <v>60093.644587582574</v>
      </c>
      <c r="G87" s="44">
        <f>ROI!$H$25</f>
        <v>5.0314014377650859E-2</v>
      </c>
      <c r="H87" s="69"/>
      <c r="I87" s="7">
        <f t="shared" si="8"/>
        <v>59106.593518882248</v>
      </c>
      <c r="J87" s="46">
        <f t="shared" si="15"/>
        <v>6.4385645109773668E-2</v>
      </c>
      <c r="K87" s="7">
        <f t="shared" si="14"/>
        <v>317.2951152721127</v>
      </c>
      <c r="L87" s="70">
        <f t="shared" si="9"/>
        <v>60133.088634154359</v>
      </c>
    </row>
    <row r="88" spans="1:12" ht="16" customHeight="1" x14ac:dyDescent="0.25">
      <c r="A88" s="71">
        <f t="shared" si="10"/>
        <v>46568</v>
      </c>
      <c r="B88" s="68">
        <v>83</v>
      </c>
      <c r="C88" s="7">
        <f t="shared" si="11"/>
        <v>60093.644587582574</v>
      </c>
      <c r="D88" s="7">
        <f>ROI!H16</f>
        <v>709.2</v>
      </c>
      <c r="E88" s="7">
        <f t="shared" si="12"/>
        <v>251.96270814875587</v>
      </c>
      <c r="F88" s="7">
        <f t="shared" si="13"/>
        <v>61054.807295731327</v>
      </c>
      <c r="G88" s="44">
        <f>ROI!$H$25</f>
        <v>5.0314014377650859E-2</v>
      </c>
      <c r="H88" s="69"/>
      <c r="I88" s="7">
        <f t="shared" si="8"/>
        <v>60133.088634154359</v>
      </c>
      <c r="J88" s="46">
        <f t="shared" si="15"/>
        <v>6.4385645109773668E-2</v>
      </c>
      <c r="K88" s="7">
        <f t="shared" si="14"/>
        <v>322.4306728140802</v>
      </c>
      <c r="L88" s="70">
        <f t="shared" si="9"/>
        <v>61164.719306968436</v>
      </c>
    </row>
    <row r="89" spans="1:12" ht="16" customHeight="1" x14ac:dyDescent="0.25">
      <c r="A89" s="71">
        <f t="shared" si="10"/>
        <v>46599</v>
      </c>
      <c r="B89" s="68">
        <v>84</v>
      </c>
      <c r="C89" s="7">
        <f t="shared" si="11"/>
        <v>61054.807295731327</v>
      </c>
      <c r="D89" s="7">
        <f>ROI!H17</f>
        <v>709.2</v>
      </c>
      <c r="E89" s="7">
        <f t="shared" si="12"/>
        <v>255.99270434184405</v>
      </c>
      <c r="F89" s="31">
        <f t="shared" si="13"/>
        <v>62020.000000073167</v>
      </c>
      <c r="G89" s="44">
        <f>ROI!$H$25</f>
        <v>5.0314014377650859E-2</v>
      </c>
      <c r="H89" s="69"/>
      <c r="I89" s="7">
        <f t="shared" si="8"/>
        <v>61164.719306968436</v>
      </c>
      <c r="J89" s="46">
        <f t="shared" si="15"/>
        <v>6.4385645109773668E-2</v>
      </c>
      <c r="K89" s="7">
        <f t="shared" si="14"/>
        <v>327.58776289904813</v>
      </c>
      <c r="L89" s="70">
        <f t="shared" si="9"/>
        <v>62201.507069867483</v>
      </c>
    </row>
    <row r="90" spans="1:12" ht="16" customHeight="1" x14ac:dyDescent="0.25">
      <c r="A90" s="71">
        <f t="shared" si="10"/>
        <v>46630</v>
      </c>
      <c r="B90" s="68">
        <v>85</v>
      </c>
      <c r="C90" s="7">
        <f t="shared" si="11"/>
        <v>62020.000000073167</v>
      </c>
      <c r="D90" s="7">
        <f>ROI!I6</f>
        <v>751.8</v>
      </c>
      <c r="E90" s="7">
        <f t="shared" si="12"/>
        <v>330.8617095533474</v>
      </c>
      <c r="F90" s="7">
        <f t="shared" si="13"/>
        <v>63102.661709626518</v>
      </c>
      <c r="G90" s="44">
        <f>ROI!$I$25</f>
        <v>6.4017099558779184E-2</v>
      </c>
      <c r="H90" s="69"/>
      <c r="I90" s="7">
        <f t="shared" si="8"/>
        <v>62201.507069867483</v>
      </c>
      <c r="J90" s="46">
        <f t="shared" si="15"/>
        <v>6.4385645109773668E-2</v>
      </c>
      <c r="K90" s="7">
        <f t="shared" si="14"/>
        <v>332.76647580940613</v>
      </c>
      <c r="L90" s="70">
        <f t="shared" si="9"/>
        <v>63286.073545676889</v>
      </c>
    </row>
    <row r="91" spans="1:12" ht="16" customHeight="1" x14ac:dyDescent="0.25">
      <c r="A91" s="71">
        <f t="shared" si="10"/>
        <v>46660</v>
      </c>
      <c r="B91" s="68">
        <v>86</v>
      </c>
      <c r="C91" s="7">
        <f t="shared" si="11"/>
        <v>63102.661709626518</v>
      </c>
      <c r="D91" s="7">
        <f>ROI!I7</f>
        <v>751.8</v>
      </c>
      <c r="E91" s="7">
        <f t="shared" si="12"/>
        <v>336.6374480907603</v>
      </c>
      <c r="F91" s="7">
        <f t="shared" si="13"/>
        <v>64191.099157717283</v>
      </c>
      <c r="G91" s="44">
        <f>ROI!$I$25</f>
        <v>6.4017099558779184E-2</v>
      </c>
      <c r="H91" s="69"/>
      <c r="I91" s="7">
        <f t="shared" si="8"/>
        <v>63286.073545676889</v>
      </c>
      <c r="J91" s="46">
        <f t="shared" si="15"/>
        <v>6.4385645109773668E-2</v>
      </c>
      <c r="K91" s="7">
        <f t="shared" si="14"/>
        <v>338.5754651931764</v>
      </c>
      <c r="L91" s="70">
        <f t="shared" si="9"/>
        <v>64376.44901087007</v>
      </c>
    </row>
    <row r="92" spans="1:12" ht="16" customHeight="1" x14ac:dyDescent="0.25">
      <c r="A92" s="71">
        <f t="shared" si="10"/>
        <v>46691</v>
      </c>
      <c r="B92" s="68">
        <v>87</v>
      </c>
      <c r="C92" s="7">
        <f t="shared" si="11"/>
        <v>64191.099157717283</v>
      </c>
      <c r="D92" s="7">
        <f>ROI!I8</f>
        <v>751.8</v>
      </c>
      <c r="E92" s="7">
        <f t="shared" si="12"/>
        <v>342.44399879725444</v>
      </c>
      <c r="F92" s="7">
        <f t="shared" si="13"/>
        <v>65285.343156514537</v>
      </c>
      <c r="G92" s="44">
        <f>ROI!$I$25</f>
        <v>6.4017099558779184E-2</v>
      </c>
      <c r="H92" s="69"/>
      <c r="I92" s="7">
        <f t="shared" si="8"/>
        <v>64376.44901087007</v>
      </c>
      <c r="J92" s="46">
        <f t="shared" si="15"/>
        <v>6.4385645109773668E-2</v>
      </c>
      <c r="K92" s="7">
        <f t="shared" si="14"/>
        <v>344.41544413125638</v>
      </c>
      <c r="L92" s="70">
        <f t="shared" si="9"/>
        <v>65472.66445500133</v>
      </c>
    </row>
    <row r="93" spans="1:12" ht="16" customHeight="1" x14ac:dyDescent="0.25">
      <c r="A93" s="71">
        <f t="shared" si="10"/>
        <v>46721</v>
      </c>
      <c r="B93" s="68">
        <v>88</v>
      </c>
      <c r="C93" s="7">
        <f t="shared" si="11"/>
        <v>65285.343156514537</v>
      </c>
      <c r="D93" s="7">
        <f>ROI!I9</f>
        <v>751.8</v>
      </c>
      <c r="E93" s="7">
        <f t="shared" si="12"/>
        <v>348.28152604830456</v>
      </c>
      <c r="F93" s="7">
        <f t="shared" si="13"/>
        <v>66385.424682562836</v>
      </c>
      <c r="G93" s="44">
        <f>ROI!$I$25</f>
        <v>6.4017099558779184E-2</v>
      </c>
      <c r="H93" s="69"/>
      <c r="I93" s="7">
        <f t="shared" si="8"/>
        <v>65472.66445500133</v>
      </c>
      <c r="J93" s="46">
        <f t="shared" si="15"/>
        <v>6.4385645109773668E-2</v>
      </c>
      <c r="K93" s="7">
        <f t="shared" si="14"/>
        <v>350.28657794542801</v>
      </c>
      <c r="L93" s="70">
        <f t="shared" si="9"/>
        <v>66574.751032946762</v>
      </c>
    </row>
    <row r="94" spans="1:12" ht="16" customHeight="1" x14ac:dyDescent="0.25">
      <c r="A94" s="71">
        <f t="shared" si="10"/>
        <v>46752</v>
      </c>
      <c r="B94" s="68">
        <v>89</v>
      </c>
      <c r="C94" s="7">
        <f t="shared" si="11"/>
        <v>66385.424682562836</v>
      </c>
      <c r="D94" s="7">
        <f>ROI!I10</f>
        <v>751.8</v>
      </c>
      <c r="E94" s="7">
        <f t="shared" si="12"/>
        <v>354.15019509628854</v>
      </c>
      <c r="F94" s="7">
        <f t="shared" si="13"/>
        <v>67491.374877659124</v>
      </c>
      <c r="G94" s="44">
        <f>ROI!$I$25</f>
        <v>6.4017099558779184E-2</v>
      </c>
      <c r="H94" s="69"/>
      <c r="I94" s="7">
        <f t="shared" ref="I94:I157" si="16">IF(ROUND(L93,0)&gt;0,L93,0)</f>
        <v>66574.751032946762</v>
      </c>
      <c r="J94" s="46">
        <f t="shared" si="15"/>
        <v>6.4385645109773668E-2</v>
      </c>
      <c r="K94" s="7">
        <f t="shared" si="14"/>
        <v>356.18903283942501</v>
      </c>
      <c r="L94" s="70">
        <f t="shared" ref="L94:L157" si="17">SUM(I94,D94,K94)</f>
        <v>67682.740065786187</v>
      </c>
    </row>
    <row r="95" spans="1:12" ht="16" customHeight="1" x14ac:dyDescent="0.25">
      <c r="A95" s="71">
        <f t="shared" si="10"/>
        <v>46783</v>
      </c>
      <c r="B95" s="68">
        <v>90</v>
      </c>
      <c r="C95" s="7">
        <f t="shared" si="11"/>
        <v>67491.374877659124</v>
      </c>
      <c r="D95" s="7">
        <f>ROI!I11</f>
        <v>751.8</v>
      </c>
      <c r="E95" s="7">
        <f t="shared" si="12"/>
        <v>360.05017207516602</v>
      </c>
      <c r="F95" s="7">
        <f t="shared" si="13"/>
        <v>68603.22504973429</v>
      </c>
      <c r="G95" s="44">
        <f>ROI!$I$25</f>
        <v>6.4017099558779184E-2</v>
      </c>
      <c r="H95" s="69"/>
      <c r="I95" s="7">
        <f t="shared" si="16"/>
        <v>67682.740065786187</v>
      </c>
      <c r="J95" s="46">
        <f t="shared" si="15"/>
        <v>6.4385645109773668E-2</v>
      </c>
      <c r="K95" s="7">
        <f t="shared" si="14"/>
        <v>362.12297590363784</v>
      </c>
      <c r="L95" s="70">
        <f t="shared" si="17"/>
        <v>68796.663041689826</v>
      </c>
    </row>
    <row r="96" spans="1:12" ht="16" customHeight="1" x14ac:dyDescent="0.25">
      <c r="A96" s="71">
        <f t="shared" si="10"/>
        <v>46812</v>
      </c>
      <c r="B96" s="68">
        <v>91</v>
      </c>
      <c r="C96" s="7">
        <f t="shared" si="11"/>
        <v>68603.22504973429</v>
      </c>
      <c r="D96" s="7">
        <f>ROI!I12</f>
        <v>751.8</v>
      </c>
      <c r="E96" s="7">
        <f t="shared" si="12"/>
        <v>365.98162400518117</v>
      </c>
      <c r="F96" s="7">
        <f t="shared" si="13"/>
        <v>69721.006673739481</v>
      </c>
      <c r="G96" s="44">
        <f>ROI!$I$25</f>
        <v>6.4017099558779184E-2</v>
      </c>
      <c r="H96" s="69"/>
      <c r="I96" s="7">
        <f t="shared" si="16"/>
        <v>68796.663041689826</v>
      </c>
      <c r="J96" s="46">
        <f t="shared" si="15"/>
        <v>6.4385645109773668E-2</v>
      </c>
      <c r="K96" s="7">
        <f t="shared" si="14"/>
        <v>368.08857511984388</v>
      </c>
      <c r="L96" s="70">
        <f t="shared" si="17"/>
        <v>69916.55161680968</v>
      </c>
    </row>
    <row r="97" spans="1:12" ht="16" customHeight="1" x14ac:dyDescent="0.25">
      <c r="A97" s="71">
        <f t="shared" si="10"/>
        <v>46843</v>
      </c>
      <c r="B97" s="68">
        <v>92</v>
      </c>
      <c r="C97" s="7">
        <f t="shared" si="11"/>
        <v>69721.006673739481</v>
      </c>
      <c r="D97" s="7">
        <f>ROI!I13</f>
        <v>751.8</v>
      </c>
      <c r="E97" s="7">
        <f t="shared" si="12"/>
        <v>371.94471879759067</v>
      </c>
      <c r="F97" s="7">
        <f t="shared" si="13"/>
        <v>70844.751392537073</v>
      </c>
      <c r="G97" s="44">
        <f>ROI!$I$25</f>
        <v>6.4017099558779184E-2</v>
      </c>
      <c r="H97" s="69"/>
      <c r="I97" s="7">
        <f t="shared" si="16"/>
        <v>69916.55161680968</v>
      </c>
      <c r="J97" s="46">
        <f t="shared" si="15"/>
        <v>6.4385645109773668E-2</v>
      </c>
      <c r="K97" s="7">
        <f t="shared" si="14"/>
        <v>374.08599936596261</v>
      </c>
      <c r="L97" s="70">
        <f t="shared" si="17"/>
        <v>71042.437616175652</v>
      </c>
    </row>
    <row r="98" spans="1:12" ht="16" customHeight="1" x14ac:dyDescent="0.25">
      <c r="A98" s="71">
        <f t="shared" si="10"/>
        <v>46873</v>
      </c>
      <c r="B98" s="68">
        <v>93</v>
      </c>
      <c r="C98" s="7">
        <f t="shared" si="11"/>
        <v>70844.751392537073</v>
      </c>
      <c r="D98" s="7">
        <f>ROI!I14</f>
        <v>751.8</v>
      </c>
      <c r="E98" s="7">
        <f t="shared" si="12"/>
        <v>377.9396252594172</v>
      </c>
      <c r="F98" s="7">
        <f t="shared" si="13"/>
        <v>71974.491017796492</v>
      </c>
      <c r="G98" s="44">
        <f>ROI!$I$25</f>
        <v>6.4017099558779184E-2</v>
      </c>
      <c r="H98" s="69"/>
      <c r="I98" s="7">
        <f t="shared" si="16"/>
        <v>71042.437616175652</v>
      </c>
      <c r="J98" s="46">
        <f t="shared" si="15"/>
        <v>6.4385645109773668E-2</v>
      </c>
      <c r="K98" s="7">
        <f t="shared" si="14"/>
        <v>380.11541842083631</v>
      </c>
      <c r="L98" s="70">
        <f t="shared" si="17"/>
        <v>72174.353034596497</v>
      </c>
    </row>
    <row r="99" spans="1:12" ht="16" customHeight="1" x14ac:dyDescent="0.25">
      <c r="A99" s="71">
        <f t="shared" si="10"/>
        <v>46904</v>
      </c>
      <c r="B99" s="68">
        <v>94</v>
      </c>
      <c r="C99" s="7">
        <f t="shared" si="11"/>
        <v>71974.491017796492</v>
      </c>
      <c r="D99" s="7">
        <f>ROI!I15</f>
        <v>751.8</v>
      </c>
      <c r="E99" s="7">
        <f t="shared" si="12"/>
        <v>383.96651309822801</v>
      </c>
      <c r="F99" s="7">
        <f t="shared" si="13"/>
        <v>73110.257530894727</v>
      </c>
      <c r="G99" s="44">
        <f>ROI!$I$25</f>
        <v>6.4017099558779184E-2</v>
      </c>
      <c r="H99" s="69"/>
      <c r="I99" s="7">
        <f t="shared" si="16"/>
        <v>72174.353034596497</v>
      </c>
      <c r="J99" s="46">
        <f t="shared" si="15"/>
        <v>6.4385645109773668E-2</v>
      </c>
      <c r="K99" s="7">
        <f t="shared" si="14"/>
        <v>386.17700296903649</v>
      </c>
      <c r="L99" s="70">
        <f t="shared" si="17"/>
        <v>73312.330037565538</v>
      </c>
    </row>
    <row r="100" spans="1:12" ht="16" customHeight="1" x14ac:dyDescent="0.25">
      <c r="A100" s="71">
        <f t="shared" si="10"/>
        <v>46934</v>
      </c>
      <c r="B100" s="68">
        <v>95</v>
      </c>
      <c r="C100" s="7">
        <f t="shared" si="11"/>
        <v>73110.257530894727</v>
      </c>
      <c r="D100" s="7">
        <f>ROI!I16</f>
        <v>751.8</v>
      </c>
      <c r="E100" s="7">
        <f t="shared" si="12"/>
        <v>390.0255529269395</v>
      </c>
      <c r="F100" s="7">
        <f t="shared" si="13"/>
        <v>74252.083083821664</v>
      </c>
      <c r="G100" s="44">
        <f>ROI!$I$25</f>
        <v>6.4017099558779184E-2</v>
      </c>
      <c r="H100" s="69"/>
      <c r="I100" s="7">
        <f t="shared" si="16"/>
        <v>73312.330037565538</v>
      </c>
      <c r="J100" s="46">
        <f t="shared" si="15"/>
        <v>6.4385645109773668E-2</v>
      </c>
      <c r="K100" s="7">
        <f t="shared" si="14"/>
        <v>392.27092460569543</v>
      </c>
      <c r="L100" s="70">
        <f t="shared" si="17"/>
        <v>74456.400962171232</v>
      </c>
    </row>
    <row r="101" spans="1:12" ht="16" customHeight="1" x14ac:dyDescent="0.25">
      <c r="A101" s="71">
        <f t="shared" si="10"/>
        <v>46965</v>
      </c>
      <c r="B101" s="68">
        <v>96</v>
      </c>
      <c r="C101" s="7">
        <f t="shared" si="11"/>
        <v>74252.083083821664</v>
      </c>
      <c r="D101" s="7">
        <f>ROI!I17</f>
        <v>751.8</v>
      </c>
      <c r="E101" s="7">
        <f t="shared" si="12"/>
        <v>396.11691626864626</v>
      </c>
      <c r="F101" s="31">
        <f t="shared" si="13"/>
        <v>75400.000000090309</v>
      </c>
      <c r="G101" s="44">
        <f>ROI!$I$25</f>
        <v>6.4017099558779184E-2</v>
      </c>
      <c r="H101" s="69"/>
      <c r="I101" s="7">
        <f t="shared" si="16"/>
        <v>74456.400962171232</v>
      </c>
      <c r="J101" s="46">
        <f t="shared" si="15"/>
        <v>6.4385645109773668E-2</v>
      </c>
      <c r="K101" s="7">
        <f t="shared" si="14"/>
        <v>398.39735584136423</v>
      </c>
      <c r="L101" s="70">
        <f t="shared" si="17"/>
        <v>75606.598318012606</v>
      </c>
    </row>
    <row r="102" spans="1:12" ht="16" customHeight="1" x14ac:dyDescent="0.25">
      <c r="A102" s="71">
        <f t="shared" si="10"/>
        <v>46996</v>
      </c>
      <c r="B102" s="68">
        <v>97</v>
      </c>
      <c r="C102" s="7">
        <f t="shared" si="11"/>
        <v>75400.000000090309</v>
      </c>
      <c r="D102" s="7">
        <f>ROI!J6</f>
        <v>796.9</v>
      </c>
      <c r="E102" s="7">
        <f t="shared" si="12"/>
        <v>250.42199591640789</v>
      </c>
      <c r="F102" s="7">
        <f t="shared" si="13"/>
        <v>76447.321996006707</v>
      </c>
      <c r="G102" s="44">
        <f>ROI!$J$25</f>
        <v>3.9854959562245294E-2</v>
      </c>
      <c r="H102" s="69"/>
      <c r="I102" s="7">
        <f t="shared" si="16"/>
        <v>75606.598318012606</v>
      </c>
      <c r="J102" s="46">
        <f t="shared" si="15"/>
        <v>6.4385645109773668E-2</v>
      </c>
      <c r="K102" s="7">
        <f t="shared" si="14"/>
        <v>404.5564701068958</v>
      </c>
      <c r="L102" s="70">
        <f t="shared" si="17"/>
        <v>76808.054788119494</v>
      </c>
    </row>
    <row r="103" spans="1:12" ht="16" customHeight="1" x14ac:dyDescent="0.25">
      <c r="A103" s="71">
        <f t="shared" si="10"/>
        <v>47026</v>
      </c>
      <c r="B103" s="68">
        <v>98</v>
      </c>
      <c r="C103" s="7">
        <f t="shared" si="11"/>
        <v>76447.321996006707</v>
      </c>
      <c r="D103" s="7">
        <f>ROI!J7</f>
        <v>796.9</v>
      </c>
      <c r="E103" s="7">
        <f t="shared" si="12"/>
        <v>253.90041056606606</v>
      </c>
      <c r="F103" s="7">
        <f t="shared" si="13"/>
        <v>77498.122406572773</v>
      </c>
      <c r="G103" s="44">
        <f>ROI!$J$25</f>
        <v>3.9854959562245294E-2</v>
      </c>
      <c r="H103" s="69"/>
      <c r="I103" s="7">
        <f t="shared" si="16"/>
        <v>76808.054788119494</v>
      </c>
      <c r="J103" s="46">
        <f t="shared" si="15"/>
        <v>6.4385645109773668E-2</v>
      </c>
      <c r="K103" s="7">
        <f t="shared" si="14"/>
        <v>410.17584530229016</v>
      </c>
      <c r="L103" s="70">
        <f t="shared" si="17"/>
        <v>78015.130633421781</v>
      </c>
    </row>
    <row r="104" spans="1:12" ht="16" customHeight="1" x14ac:dyDescent="0.25">
      <c r="A104" s="71">
        <f t="shared" si="10"/>
        <v>47057</v>
      </c>
      <c r="B104" s="68">
        <v>99</v>
      </c>
      <c r="C104" s="7">
        <f t="shared" si="11"/>
        <v>77498.122406572773</v>
      </c>
      <c r="D104" s="7">
        <f>ROI!J8</f>
        <v>796.9</v>
      </c>
      <c r="E104" s="7">
        <f t="shared" si="12"/>
        <v>257.39037788865784</v>
      </c>
      <c r="F104" s="7">
        <f t="shared" si="13"/>
        <v>78552.412784461427</v>
      </c>
      <c r="G104" s="44">
        <f>ROI!$J$25</f>
        <v>3.9854959562245294E-2</v>
      </c>
      <c r="H104" s="69"/>
      <c r="I104" s="7">
        <f t="shared" si="16"/>
        <v>78015.130633421781</v>
      </c>
      <c r="J104" s="46">
        <f t="shared" si="15"/>
        <v>6.4385645109773668E-2</v>
      </c>
      <c r="K104" s="7">
        <f t="shared" si="14"/>
        <v>415.8138838286161</v>
      </c>
      <c r="L104" s="70">
        <f t="shared" si="17"/>
        <v>79227.844517250385</v>
      </c>
    </row>
    <row r="105" spans="1:12" ht="16" customHeight="1" x14ac:dyDescent="0.25">
      <c r="A105" s="71">
        <f t="shared" si="10"/>
        <v>47087</v>
      </c>
      <c r="B105" s="68">
        <v>100</v>
      </c>
      <c r="C105" s="7">
        <f t="shared" si="11"/>
        <v>78552.412784461427</v>
      </c>
      <c r="D105" s="7">
        <f>ROI!J9</f>
        <v>796.9</v>
      </c>
      <c r="E105" s="7">
        <f t="shared" si="12"/>
        <v>260.89193625345922</v>
      </c>
      <c r="F105" s="7">
        <f t="shared" si="13"/>
        <v>79610.204720714886</v>
      </c>
      <c r="G105" s="44">
        <f>ROI!$J$25</f>
        <v>3.9854959562245294E-2</v>
      </c>
      <c r="H105" s="69"/>
      <c r="I105" s="7">
        <f t="shared" si="16"/>
        <v>79227.844517250385</v>
      </c>
      <c r="J105" s="46">
        <f t="shared" si="15"/>
        <v>6.4385645109773668E-2</v>
      </c>
      <c r="K105" s="7">
        <f t="shared" si="14"/>
        <v>421.47064767139847</v>
      </c>
      <c r="L105" s="70">
        <f t="shared" si="17"/>
        <v>80446.215164921785</v>
      </c>
    </row>
    <row r="106" spans="1:12" ht="16" customHeight="1" x14ac:dyDescent="0.25">
      <c r="A106" s="71">
        <f t="shared" si="10"/>
        <v>47118</v>
      </c>
      <c r="B106" s="68">
        <v>101</v>
      </c>
      <c r="C106" s="7">
        <f t="shared" si="11"/>
        <v>79610.204720714886</v>
      </c>
      <c r="D106" s="7">
        <f>ROI!J10</f>
        <v>796.9</v>
      </c>
      <c r="E106" s="7">
        <f t="shared" si="12"/>
        <v>264.40512415718007</v>
      </c>
      <c r="F106" s="7">
        <f t="shared" si="13"/>
        <v>80671.509844872067</v>
      </c>
      <c r="G106" s="44">
        <f>ROI!$J$25</f>
        <v>3.9854959562245294E-2</v>
      </c>
      <c r="H106" s="69"/>
      <c r="I106" s="7">
        <f t="shared" si="16"/>
        <v>80446.215164921785</v>
      </c>
      <c r="J106" s="46">
        <f t="shared" si="15"/>
        <v>6.4385645109773668E-2</v>
      </c>
      <c r="K106" s="7">
        <f t="shared" si="14"/>
        <v>427.1461990220314</v>
      </c>
      <c r="L106" s="70">
        <f t="shared" si="17"/>
        <v>81670.261363943806</v>
      </c>
    </row>
    <row r="107" spans="1:12" ht="16" customHeight="1" x14ac:dyDescent="0.25">
      <c r="A107" s="71">
        <f t="shared" si="10"/>
        <v>47149</v>
      </c>
      <c r="B107" s="68">
        <v>102</v>
      </c>
      <c r="C107" s="7">
        <f t="shared" si="11"/>
        <v>80671.509844872067</v>
      </c>
      <c r="D107" s="7">
        <f>ROI!J11</f>
        <v>796.9</v>
      </c>
      <c r="E107" s="7">
        <f t="shared" si="12"/>
        <v>267.92998022438746</v>
      </c>
      <c r="F107" s="7">
        <f t="shared" si="13"/>
        <v>81736.339825096453</v>
      </c>
      <c r="G107" s="44">
        <f>ROI!$J$25</f>
        <v>3.9854959562245294E-2</v>
      </c>
      <c r="H107" s="69"/>
      <c r="I107" s="7">
        <f t="shared" si="16"/>
        <v>81670.261363943806</v>
      </c>
      <c r="J107" s="46">
        <f t="shared" si="15"/>
        <v>6.4385645109773668E-2</v>
      </c>
      <c r="K107" s="7">
        <f t="shared" si="14"/>
        <v>432.84060027846209</v>
      </c>
      <c r="L107" s="70">
        <f t="shared" si="17"/>
        <v>82900.001964222261</v>
      </c>
    </row>
    <row r="108" spans="1:12" ht="16" customHeight="1" x14ac:dyDescent="0.25">
      <c r="A108" s="71">
        <f t="shared" si="10"/>
        <v>47177</v>
      </c>
      <c r="B108" s="68">
        <v>103</v>
      </c>
      <c r="C108" s="7">
        <f t="shared" si="11"/>
        <v>81736.339825096453</v>
      </c>
      <c r="D108" s="7">
        <f>ROI!J12</f>
        <v>796.9</v>
      </c>
      <c r="E108" s="7">
        <f t="shared" si="12"/>
        <v>271.46654320792987</v>
      </c>
      <c r="F108" s="7">
        <f t="shared" si="13"/>
        <v>82804.706368304382</v>
      </c>
      <c r="G108" s="44">
        <f>ROI!$J$25</f>
        <v>3.9854959562245294E-2</v>
      </c>
      <c r="H108" s="69"/>
      <c r="I108" s="7">
        <f t="shared" si="16"/>
        <v>82900.001964222261</v>
      </c>
      <c r="J108" s="46">
        <f t="shared" si="15"/>
        <v>6.4385645109773668E-2</v>
      </c>
      <c r="K108" s="7">
        <f t="shared" si="14"/>
        <v>438.55391404587664</v>
      </c>
      <c r="L108" s="70">
        <f t="shared" si="17"/>
        <v>84135.455878268127</v>
      </c>
    </row>
    <row r="109" spans="1:12" ht="16" customHeight="1" x14ac:dyDescent="0.25">
      <c r="A109" s="71">
        <f t="shared" si="10"/>
        <v>47208</v>
      </c>
      <c r="B109" s="68">
        <v>104</v>
      </c>
      <c r="C109" s="7">
        <f t="shared" si="11"/>
        <v>82804.706368304382</v>
      </c>
      <c r="D109" s="7">
        <f>ROI!J13</f>
        <v>796.9</v>
      </c>
      <c r="E109" s="7">
        <f t="shared" si="12"/>
        <v>275.01485198936388</v>
      </c>
      <c r="F109" s="7">
        <f t="shared" si="13"/>
        <v>83876.621220293746</v>
      </c>
      <c r="G109" s="44">
        <f>ROI!$J$25</f>
        <v>3.9854959562245294E-2</v>
      </c>
      <c r="H109" s="69"/>
      <c r="I109" s="7">
        <f t="shared" si="16"/>
        <v>84135.455878268127</v>
      </c>
      <c r="J109" s="46">
        <f t="shared" si="15"/>
        <v>6.4385645109773668E-2</v>
      </c>
      <c r="K109" s="7">
        <f t="shared" si="14"/>
        <v>444.28620313738844</v>
      </c>
      <c r="L109" s="70">
        <f t="shared" si="17"/>
        <v>85376.642081405516</v>
      </c>
    </row>
    <row r="110" spans="1:12" ht="16" customHeight="1" x14ac:dyDescent="0.25">
      <c r="A110" s="71">
        <f t="shared" si="10"/>
        <v>47238</v>
      </c>
      <c r="B110" s="68">
        <v>105</v>
      </c>
      <c r="C110" s="7">
        <f t="shared" si="11"/>
        <v>83876.621220293746</v>
      </c>
      <c r="D110" s="7">
        <f>ROI!J14</f>
        <v>796.9</v>
      </c>
      <c r="E110" s="7">
        <f t="shared" si="12"/>
        <v>278.57494557938105</v>
      </c>
      <c r="F110" s="7">
        <f t="shared" si="13"/>
        <v>84952.096165873125</v>
      </c>
      <c r="G110" s="44">
        <f>ROI!$J$25</f>
        <v>3.9854959562245294E-2</v>
      </c>
      <c r="H110" s="69"/>
      <c r="I110" s="7">
        <f t="shared" si="16"/>
        <v>85376.642081405516</v>
      </c>
      <c r="J110" s="46">
        <f t="shared" si="15"/>
        <v>6.4385645109773668E-2</v>
      </c>
      <c r="K110" s="7">
        <f t="shared" si="14"/>
        <v>450.03753057472869</v>
      </c>
      <c r="L110" s="70">
        <f t="shared" si="17"/>
        <v>86623.57961198024</v>
      </c>
    </row>
    <row r="111" spans="1:12" ht="16" customHeight="1" x14ac:dyDescent="0.25">
      <c r="A111" s="71">
        <f t="shared" si="10"/>
        <v>47269</v>
      </c>
      <c r="B111" s="68">
        <v>106</v>
      </c>
      <c r="C111" s="7">
        <f t="shared" si="11"/>
        <v>84952.096165873125</v>
      </c>
      <c r="D111" s="7">
        <f>ROI!J15</f>
        <v>796.9</v>
      </c>
      <c r="E111" s="7">
        <f t="shared" si="12"/>
        <v>282.14686311823726</v>
      </c>
      <c r="F111" s="7">
        <f t="shared" si="13"/>
        <v>86031.143028991355</v>
      </c>
      <c r="G111" s="44">
        <f>ROI!$J$25</f>
        <v>3.9854959562245294E-2</v>
      </c>
      <c r="H111" s="69"/>
      <c r="I111" s="7">
        <f t="shared" si="16"/>
        <v>86623.57961198024</v>
      </c>
      <c r="J111" s="46">
        <f t="shared" si="15"/>
        <v>6.4385645109773668E-2</v>
      </c>
      <c r="K111" s="7">
        <f t="shared" si="14"/>
        <v>455.80795958893924</v>
      </c>
      <c r="L111" s="70">
        <f t="shared" si="17"/>
        <v>87876.287571569177</v>
      </c>
    </row>
    <row r="112" spans="1:12" ht="16" customHeight="1" x14ac:dyDescent="0.25">
      <c r="A112" s="71">
        <f t="shared" si="10"/>
        <v>47299</v>
      </c>
      <c r="B112" s="68">
        <v>107</v>
      </c>
      <c r="C112" s="7">
        <f t="shared" si="11"/>
        <v>86031.143028991355</v>
      </c>
      <c r="D112" s="7">
        <f>ROI!J16</f>
        <v>796.9</v>
      </c>
      <c r="E112" s="7">
        <f t="shared" si="12"/>
        <v>285.73064387618263</v>
      </c>
      <c r="F112" s="7">
        <f t="shared" si="13"/>
        <v>87113.773672867537</v>
      </c>
      <c r="G112" s="44">
        <f>ROI!$J$25</f>
        <v>3.9854959562245294E-2</v>
      </c>
      <c r="H112" s="69"/>
      <c r="I112" s="7">
        <f t="shared" si="16"/>
        <v>87876.287571569177</v>
      </c>
      <c r="J112" s="46">
        <f t="shared" si="15"/>
        <v>6.4385645109773668E-2</v>
      </c>
      <c r="K112" s="7">
        <f t="shared" si="14"/>
        <v>461.59755362106802</v>
      </c>
      <c r="L112" s="70">
        <f t="shared" si="17"/>
        <v>89134.785125190232</v>
      </c>
    </row>
    <row r="113" spans="1:12" ht="16" customHeight="1" x14ac:dyDescent="0.25">
      <c r="A113" s="71">
        <f t="shared" si="10"/>
        <v>47330</v>
      </c>
      <c r="B113" s="68">
        <v>108</v>
      </c>
      <c r="C113" s="7">
        <f t="shared" si="11"/>
        <v>87113.773672867537</v>
      </c>
      <c r="D113" s="7">
        <f>ROI!J17</f>
        <v>796.9</v>
      </c>
      <c r="E113" s="7">
        <f t="shared" si="12"/>
        <v>289.32632725389368</v>
      </c>
      <c r="F113" s="31">
        <f t="shared" si="13"/>
        <v>88200.000000121421</v>
      </c>
      <c r="G113" s="44">
        <f>ROI!$J$25</f>
        <v>3.9854959562245294E-2</v>
      </c>
      <c r="H113" s="69"/>
      <c r="I113" s="7">
        <f t="shared" si="16"/>
        <v>89134.785125190232</v>
      </c>
      <c r="J113" s="46">
        <f t="shared" si="15"/>
        <v>6.4385645109773668E-2</v>
      </c>
      <c r="K113" s="7">
        <f t="shared" si="14"/>
        <v>467.40637632286615</v>
      </c>
      <c r="L113" s="70">
        <f t="shared" si="17"/>
        <v>90399.091501513089</v>
      </c>
    </row>
    <row r="114" spans="1:12" ht="16" customHeight="1" x14ac:dyDescent="0.25">
      <c r="A114" s="71">
        <f t="shared" si="10"/>
        <v>47361</v>
      </c>
      <c r="B114" s="68">
        <v>109</v>
      </c>
      <c r="C114" s="7">
        <f t="shared" si="11"/>
        <v>88200.000000121421</v>
      </c>
      <c r="D114" s="7">
        <f>ROI!K6</f>
        <v>844.7</v>
      </c>
      <c r="E114" s="7">
        <f t="shared" si="12"/>
        <v>177.26088125664384</v>
      </c>
      <c r="F114" s="7">
        <f t="shared" si="13"/>
        <v>89221.960881378065</v>
      </c>
      <c r="G114" s="44">
        <f>ROI!$K$25</f>
        <v>2.4117126701550994E-2</v>
      </c>
      <c r="H114" s="69"/>
      <c r="I114" s="7">
        <f t="shared" si="16"/>
        <v>90399.091501513089</v>
      </c>
      <c r="J114" s="46">
        <f t="shared" si="15"/>
        <v>6.4385645109773668E-2</v>
      </c>
      <c r="K114" s="7">
        <f t="shared" si="14"/>
        <v>473.23449155748796</v>
      </c>
      <c r="L114" s="70">
        <f t="shared" si="17"/>
        <v>91717.02599307058</v>
      </c>
    </row>
    <row r="115" spans="1:12" ht="16" customHeight="1" x14ac:dyDescent="0.25">
      <c r="A115" s="71">
        <f t="shared" si="10"/>
        <v>47391</v>
      </c>
      <c r="B115" s="68">
        <v>110</v>
      </c>
      <c r="C115" s="7">
        <f t="shared" si="11"/>
        <v>89221.960881378065</v>
      </c>
      <c r="D115" s="7">
        <f>ROI!K7</f>
        <v>844.7</v>
      </c>
      <c r="E115" s="7">
        <f t="shared" si="12"/>
        <v>179.31477792808508</v>
      </c>
      <c r="F115" s="7">
        <f t="shared" si="13"/>
        <v>90245.975659306147</v>
      </c>
      <c r="G115" s="44">
        <f>ROI!$K$25</f>
        <v>2.4117126701550994E-2</v>
      </c>
      <c r="H115" s="69"/>
      <c r="I115" s="7">
        <f t="shared" si="16"/>
        <v>91717.02599307058</v>
      </c>
      <c r="J115" s="46">
        <f t="shared" si="15"/>
        <v>6.4385645109773668E-2</v>
      </c>
      <c r="K115" s="7">
        <f t="shared" si="14"/>
        <v>478.71779244220971</v>
      </c>
      <c r="L115" s="70">
        <f t="shared" si="17"/>
        <v>93040.443785512791</v>
      </c>
    </row>
    <row r="116" spans="1:12" ht="16" customHeight="1" x14ac:dyDescent="0.25">
      <c r="A116" s="71">
        <f t="shared" si="10"/>
        <v>47422</v>
      </c>
      <c r="B116" s="68">
        <v>111</v>
      </c>
      <c r="C116" s="7">
        <f t="shared" si="11"/>
        <v>90245.975659306147</v>
      </c>
      <c r="D116" s="7">
        <f>ROI!K8</f>
        <v>844.7</v>
      </c>
      <c r="E116" s="7">
        <f t="shared" si="12"/>
        <v>181.37280244004776</v>
      </c>
      <c r="F116" s="7">
        <f t="shared" si="13"/>
        <v>91272.048461746192</v>
      </c>
      <c r="G116" s="44">
        <f>ROI!$K$25</f>
        <v>2.4117126701550994E-2</v>
      </c>
      <c r="H116" s="69"/>
      <c r="I116" s="7">
        <f t="shared" si="16"/>
        <v>93040.443785512791</v>
      </c>
      <c r="J116" s="46">
        <f t="shared" si="15"/>
        <v>6.4385645109773668E-2</v>
      </c>
      <c r="K116" s="7">
        <f t="shared" si="14"/>
        <v>484.2121134487798</v>
      </c>
      <c r="L116" s="70">
        <f t="shared" si="17"/>
        <v>94369.35589896157</v>
      </c>
    </row>
    <row r="117" spans="1:12" ht="16" customHeight="1" x14ac:dyDescent="0.25">
      <c r="A117" s="71">
        <f t="shared" si="10"/>
        <v>47452</v>
      </c>
      <c r="B117" s="68">
        <v>112</v>
      </c>
      <c r="C117" s="7">
        <f t="shared" si="11"/>
        <v>91272.048461746192</v>
      </c>
      <c r="D117" s="7">
        <f>ROI!K9</f>
        <v>844.7</v>
      </c>
      <c r="E117" s="7">
        <f t="shared" si="12"/>
        <v>183.43496308850294</v>
      </c>
      <c r="F117" s="7">
        <f t="shared" si="13"/>
        <v>92300.183424834686</v>
      </c>
      <c r="G117" s="44">
        <f>ROI!$K$25</f>
        <v>2.4117126701550994E-2</v>
      </c>
      <c r="H117" s="69"/>
      <c r="I117" s="7">
        <f t="shared" si="16"/>
        <v>94369.35589896157</v>
      </c>
      <c r="J117" s="46">
        <f t="shared" si="15"/>
        <v>6.4385645109773668E-2</v>
      </c>
      <c r="K117" s="7">
        <f t="shared" si="14"/>
        <v>489.71747672500447</v>
      </c>
      <c r="L117" s="70">
        <f t="shared" si="17"/>
        <v>95703.773375686578</v>
      </c>
    </row>
    <row r="118" spans="1:12" ht="16" customHeight="1" x14ac:dyDescent="0.25">
      <c r="A118" s="71">
        <f t="shared" si="10"/>
        <v>47483</v>
      </c>
      <c r="B118" s="68">
        <v>113</v>
      </c>
      <c r="C118" s="7">
        <f t="shared" si="11"/>
        <v>92300.183424834686</v>
      </c>
      <c r="D118" s="7">
        <f>ROI!K10</f>
        <v>844.7</v>
      </c>
      <c r="E118" s="7">
        <f t="shared" si="12"/>
        <v>185.50126818609456</v>
      </c>
      <c r="F118" s="7">
        <f t="shared" si="13"/>
        <v>93330.38469302078</v>
      </c>
      <c r="G118" s="44">
        <f>ROI!$K$25</f>
        <v>2.4117126701550994E-2</v>
      </c>
      <c r="H118" s="69"/>
      <c r="I118" s="7">
        <f t="shared" si="16"/>
        <v>95703.773375686578</v>
      </c>
      <c r="J118" s="46">
        <f t="shared" si="15"/>
        <v>6.4385645109773668E-2</v>
      </c>
      <c r="K118" s="7">
        <f t="shared" si="14"/>
        <v>495.23390446320167</v>
      </c>
      <c r="L118" s="70">
        <f t="shared" si="17"/>
        <v>97043.707280149771</v>
      </c>
    </row>
    <row r="119" spans="1:12" ht="16" customHeight="1" x14ac:dyDescent="0.25">
      <c r="A119" s="71">
        <f t="shared" si="10"/>
        <v>47514</v>
      </c>
      <c r="B119" s="68">
        <v>114</v>
      </c>
      <c r="C119" s="7">
        <f t="shared" si="11"/>
        <v>93330.38469302078</v>
      </c>
      <c r="D119" s="7">
        <f>ROI!K11</f>
        <v>844.7</v>
      </c>
      <c r="E119" s="7">
        <f t="shared" si="12"/>
        <v>187.57172606217316</v>
      </c>
      <c r="F119" s="7">
        <f t="shared" si="13"/>
        <v>94362.656419082952</v>
      </c>
      <c r="G119" s="44">
        <f>ROI!$K$25</f>
        <v>2.4117126701550994E-2</v>
      </c>
      <c r="H119" s="69"/>
      <c r="I119" s="7">
        <f t="shared" si="16"/>
        <v>97043.707280149771</v>
      </c>
      <c r="J119" s="46">
        <f t="shared" si="15"/>
        <v>6.4385645109773668E-2</v>
      </c>
      <c r="K119" s="7">
        <f t="shared" si="14"/>
        <v>500.76141890029072</v>
      </c>
      <c r="L119" s="70">
        <f t="shared" si="17"/>
        <v>98389.16869905006</v>
      </c>
    </row>
    <row r="120" spans="1:12" ht="16" customHeight="1" x14ac:dyDescent="0.25">
      <c r="A120" s="71">
        <f t="shared" si="10"/>
        <v>47542</v>
      </c>
      <c r="B120" s="68">
        <v>115</v>
      </c>
      <c r="C120" s="7">
        <f t="shared" si="11"/>
        <v>94362.656419082952</v>
      </c>
      <c r="D120" s="7">
        <f>ROI!K12</f>
        <v>844.7</v>
      </c>
      <c r="E120" s="7">
        <f t="shared" si="12"/>
        <v>189.646345062829</v>
      </c>
      <c r="F120" s="7">
        <f t="shared" si="13"/>
        <v>95397.002764145785</v>
      </c>
      <c r="G120" s="44">
        <f>ROI!$K$25</f>
        <v>2.4117126701550994E-2</v>
      </c>
      <c r="H120" s="69"/>
      <c r="I120" s="7">
        <f t="shared" si="16"/>
        <v>98389.16869905006</v>
      </c>
      <c r="J120" s="46">
        <f t="shared" si="15"/>
        <v>6.4385645109773668E-2</v>
      </c>
      <c r="K120" s="7">
        <f t="shared" si="14"/>
        <v>506.30004231788172</v>
      </c>
      <c r="L120" s="70">
        <f t="shared" si="17"/>
        <v>99740.168741367932</v>
      </c>
    </row>
    <row r="121" spans="1:12" ht="16" customHeight="1" x14ac:dyDescent="0.25">
      <c r="A121" s="71">
        <f t="shared" si="10"/>
        <v>47573</v>
      </c>
      <c r="B121" s="68">
        <v>116</v>
      </c>
      <c r="C121" s="7">
        <f t="shared" si="11"/>
        <v>95397.002764145785</v>
      </c>
      <c r="D121" s="7">
        <f>ROI!K13</f>
        <v>844.7</v>
      </c>
      <c r="E121" s="7">
        <f t="shared" si="12"/>
        <v>191.72513355092619</v>
      </c>
      <c r="F121" s="7">
        <f t="shared" si="13"/>
        <v>96433.427897696703</v>
      </c>
      <c r="G121" s="44">
        <f>ROI!$K$25</f>
        <v>2.4117126701550994E-2</v>
      </c>
      <c r="H121" s="69"/>
      <c r="I121" s="7">
        <f t="shared" si="16"/>
        <v>99740.168741367932</v>
      </c>
      <c r="J121" s="46">
        <f t="shared" si="15"/>
        <v>6.4385645109773668E-2</v>
      </c>
      <c r="K121" s="7">
        <f t="shared" si="14"/>
        <v>511.84979704236571</v>
      </c>
      <c r="L121" s="70">
        <f t="shared" si="17"/>
        <v>101096.71853841029</v>
      </c>
    </row>
    <row r="122" spans="1:12" ht="16" customHeight="1" x14ac:dyDescent="0.25">
      <c r="A122" s="71">
        <f t="shared" si="10"/>
        <v>47603</v>
      </c>
      <c r="B122" s="68">
        <v>117</v>
      </c>
      <c r="C122" s="7">
        <f t="shared" si="11"/>
        <v>96433.427897696703</v>
      </c>
      <c r="D122" s="7">
        <f>ROI!K14</f>
        <v>844.7</v>
      </c>
      <c r="E122" s="7">
        <f t="shared" si="12"/>
        <v>193.80809990613614</v>
      </c>
      <c r="F122" s="7">
        <f t="shared" si="13"/>
        <v>97471.935997602835</v>
      </c>
      <c r="G122" s="44">
        <f>ROI!$K$25</f>
        <v>2.4117126701550994E-2</v>
      </c>
      <c r="H122" s="69"/>
      <c r="I122" s="7">
        <f t="shared" si="16"/>
        <v>101096.71853841029</v>
      </c>
      <c r="J122" s="46">
        <f t="shared" si="15"/>
        <v>6.4385645109773668E-2</v>
      </c>
      <c r="K122" s="7">
        <f t="shared" si="14"/>
        <v>517.41070544500394</v>
      </c>
      <c r="L122" s="70">
        <f t="shared" si="17"/>
        <v>102458.82924385529</v>
      </c>
    </row>
    <row r="123" spans="1:12" ht="16" customHeight="1" x14ac:dyDescent="0.25">
      <c r="A123" s="71">
        <f t="shared" si="10"/>
        <v>47634</v>
      </c>
      <c r="B123" s="68">
        <v>118</v>
      </c>
      <c r="C123" s="7">
        <f t="shared" si="11"/>
        <v>97471.935997602835</v>
      </c>
      <c r="D123" s="7">
        <f>ROI!K15</f>
        <v>844.7</v>
      </c>
      <c r="E123" s="7">
        <f t="shared" si="12"/>
        <v>195.8952525249714</v>
      </c>
      <c r="F123" s="7">
        <f t="shared" si="13"/>
        <v>98512.531250127809</v>
      </c>
      <c r="G123" s="44">
        <f>ROI!$K$25</f>
        <v>2.4117126701550994E-2</v>
      </c>
      <c r="H123" s="69"/>
      <c r="I123" s="7">
        <f t="shared" si="16"/>
        <v>102458.82924385529</v>
      </c>
      <c r="J123" s="46">
        <f t="shared" si="15"/>
        <v>6.4385645109773668E-2</v>
      </c>
      <c r="K123" s="7">
        <f t="shared" si="14"/>
        <v>522.98278994201905</v>
      </c>
      <c r="L123" s="70">
        <f t="shared" si="17"/>
        <v>103826.51203379731</v>
      </c>
    </row>
    <row r="124" spans="1:12" ht="16" customHeight="1" x14ac:dyDescent="0.25">
      <c r="A124" s="71">
        <f t="shared" si="10"/>
        <v>47664</v>
      </c>
      <c r="B124" s="68">
        <v>119</v>
      </c>
      <c r="C124" s="7">
        <f t="shared" si="11"/>
        <v>98512.531250127809</v>
      </c>
      <c r="D124" s="7">
        <f>ROI!K16</f>
        <v>844.7</v>
      </c>
      <c r="E124" s="7">
        <f t="shared" si="12"/>
        <v>197.98659982081949</v>
      </c>
      <c r="F124" s="7">
        <f t="shared" si="13"/>
        <v>99555.217849948633</v>
      </c>
      <c r="G124" s="44">
        <f>ROI!$K$25</f>
        <v>2.4117126701550994E-2</v>
      </c>
      <c r="H124" s="69"/>
      <c r="I124" s="7">
        <f t="shared" si="16"/>
        <v>103826.51203379731</v>
      </c>
      <c r="J124" s="46">
        <f t="shared" si="15"/>
        <v>6.4385645109773668E-2</v>
      </c>
      <c r="K124" s="7">
        <f t="shared" si="14"/>
        <v>528.56607299468476</v>
      </c>
      <c r="L124" s="70">
        <f t="shared" si="17"/>
        <v>105199.77810679199</v>
      </c>
    </row>
    <row r="125" spans="1:12" ht="16" customHeight="1" x14ac:dyDescent="0.25">
      <c r="A125" s="71">
        <f t="shared" si="10"/>
        <v>47695</v>
      </c>
      <c r="B125" s="68">
        <v>120</v>
      </c>
      <c r="C125" s="7">
        <f t="shared" si="11"/>
        <v>99555.217849948633</v>
      </c>
      <c r="D125" s="7">
        <f>ROI!K17</f>
        <v>844.7</v>
      </c>
      <c r="E125" s="7">
        <f t="shared" si="12"/>
        <v>200.08215022397687</v>
      </c>
      <c r="F125" s="31">
        <f t="shared" si="13"/>
        <v>100600.0000001726</v>
      </c>
      <c r="G125" s="44">
        <f>ROI!$K$25</f>
        <v>2.4117126701550994E-2</v>
      </c>
      <c r="H125" s="69"/>
      <c r="I125" s="7">
        <f t="shared" si="16"/>
        <v>105199.77810679199</v>
      </c>
      <c r="J125" s="46">
        <f t="shared" si="15"/>
        <v>6.4385645109773668E-2</v>
      </c>
      <c r="K125" s="7">
        <f t="shared" si="14"/>
        <v>534.16057710941641</v>
      </c>
      <c r="L125" s="70">
        <f t="shared" si="17"/>
        <v>106578.6386839014</v>
      </c>
    </row>
    <row r="126" spans="1:12" ht="16" customHeight="1" x14ac:dyDescent="0.25">
      <c r="A126" s="71">
        <f t="shared" si="10"/>
        <v>47726</v>
      </c>
      <c r="B126" s="68">
        <v>121</v>
      </c>
      <c r="C126" s="7">
        <f t="shared" si="11"/>
        <v>100600.0000001726</v>
      </c>
      <c r="D126" s="7">
        <f>ROI!L6</f>
        <v>895.4</v>
      </c>
      <c r="E126" s="7">
        <f t="shared" si="12"/>
        <v>556.29153979494856</v>
      </c>
      <c r="F126" s="7">
        <f t="shared" si="13"/>
        <v>102051.69153996755</v>
      </c>
      <c r="G126" s="44">
        <f>ROI!$L$25</f>
        <v>6.6356843713001296E-2</v>
      </c>
      <c r="H126" s="69"/>
      <c r="I126" s="7">
        <f t="shared" si="16"/>
        <v>106578.6386839014</v>
      </c>
      <c r="J126" s="46">
        <f t="shared" si="15"/>
        <v>6.4385645109773668E-2</v>
      </c>
      <c r="K126" s="7">
        <f t="shared" si="14"/>
        <v>539.76632483786204</v>
      </c>
      <c r="L126" s="70">
        <f t="shared" si="17"/>
        <v>108013.80500873926</v>
      </c>
    </row>
    <row r="127" spans="1:12" ht="16" customHeight="1" x14ac:dyDescent="0.25">
      <c r="A127" s="71">
        <f t="shared" si="10"/>
        <v>47756</v>
      </c>
      <c r="B127" s="68">
        <v>122</v>
      </c>
      <c r="C127" s="7">
        <f t="shared" si="11"/>
        <v>102051.69153996755</v>
      </c>
      <c r="D127" s="7">
        <f>ROI!L7</f>
        <v>895.4</v>
      </c>
      <c r="E127" s="7">
        <f t="shared" si="12"/>
        <v>564.31901218042026</v>
      </c>
      <c r="F127" s="7">
        <f t="shared" si="13"/>
        <v>103511.41055214797</v>
      </c>
      <c r="G127" s="44">
        <f>ROI!$L$25</f>
        <v>6.6356843713001296E-2</v>
      </c>
      <c r="H127" s="69"/>
      <c r="I127" s="7">
        <f t="shared" si="16"/>
        <v>108013.80500873926</v>
      </c>
      <c r="J127" s="46">
        <f t="shared" si="15"/>
        <v>6.4385645109773668E-2</v>
      </c>
      <c r="K127" s="7">
        <f t="shared" si="14"/>
        <v>547.55533286203683</v>
      </c>
      <c r="L127" s="70">
        <f t="shared" si="17"/>
        <v>109456.76034160129</v>
      </c>
    </row>
    <row r="128" spans="1:12" ht="16" customHeight="1" x14ac:dyDescent="0.25">
      <c r="A128" s="71">
        <f t="shared" si="10"/>
        <v>47787</v>
      </c>
      <c r="B128" s="68">
        <v>123</v>
      </c>
      <c r="C128" s="7">
        <f t="shared" si="11"/>
        <v>103511.41055214797</v>
      </c>
      <c r="D128" s="7">
        <f>ROI!L8</f>
        <v>895.4</v>
      </c>
      <c r="E128" s="7">
        <f t="shared" si="12"/>
        <v>572.39087437676631</v>
      </c>
      <c r="F128" s="7">
        <f t="shared" si="13"/>
        <v>104979.20142652473</v>
      </c>
      <c r="G128" s="44">
        <f>ROI!$L$25</f>
        <v>6.6356843713001296E-2</v>
      </c>
      <c r="H128" s="69"/>
      <c r="I128" s="7">
        <f t="shared" si="16"/>
        <v>109456.76034160129</v>
      </c>
      <c r="J128" s="46">
        <f t="shared" si="15"/>
        <v>6.4385645109773668E-2</v>
      </c>
      <c r="K128" s="7">
        <f t="shared" si="14"/>
        <v>555.38741205189001</v>
      </c>
      <c r="L128" s="70">
        <f t="shared" si="17"/>
        <v>110907.54775365317</v>
      </c>
    </row>
    <row r="129" spans="1:12" ht="16" customHeight="1" x14ac:dyDescent="0.25">
      <c r="A129" s="71">
        <f t="shared" si="10"/>
        <v>47817</v>
      </c>
      <c r="B129" s="68">
        <v>124</v>
      </c>
      <c r="C129" s="7">
        <f t="shared" si="11"/>
        <v>104979.20142652473</v>
      </c>
      <c r="D129" s="7">
        <f>ROI!L9</f>
        <v>895.4</v>
      </c>
      <c r="E129" s="7">
        <f t="shared" si="12"/>
        <v>580.50737184796537</v>
      </c>
      <c r="F129" s="7">
        <f t="shared" si="13"/>
        <v>106455.10879837269</v>
      </c>
      <c r="G129" s="44">
        <f>ROI!$L$25</f>
        <v>6.6356843713001296E-2</v>
      </c>
      <c r="H129" s="69"/>
      <c r="I129" s="7">
        <f t="shared" si="16"/>
        <v>110907.54775365317</v>
      </c>
      <c r="J129" s="46">
        <f t="shared" si="15"/>
        <v>6.4385645109773668E-2</v>
      </c>
      <c r="K129" s="7">
        <f t="shared" si="14"/>
        <v>563.26280057963891</v>
      </c>
      <c r="L129" s="70">
        <f t="shared" si="17"/>
        <v>112366.21055423281</v>
      </c>
    </row>
    <row r="130" spans="1:12" ht="16" customHeight="1" x14ac:dyDescent="0.25">
      <c r="A130" s="71">
        <f t="shared" si="10"/>
        <v>47848</v>
      </c>
      <c r="B130" s="68">
        <v>125</v>
      </c>
      <c r="C130" s="7">
        <f t="shared" si="11"/>
        <v>106455.10879837269</v>
      </c>
      <c r="D130" s="7">
        <f>ROI!L10</f>
        <v>895.4</v>
      </c>
      <c r="E130" s="7">
        <f t="shared" si="12"/>
        <v>588.66875141534717</v>
      </c>
      <c r="F130" s="7">
        <f t="shared" si="13"/>
        <v>107939.17754978803</v>
      </c>
      <c r="G130" s="44">
        <f>ROI!$L$25</f>
        <v>6.6356843713001296E-2</v>
      </c>
      <c r="H130" s="69"/>
      <c r="I130" s="7">
        <f t="shared" si="16"/>
        <v>112366.21055423281</v>
      </c>
      <c r="J130" s="46">
        <f t="shared" si="15"/>
        <v>6.4385645109773668E-2</v>
      </c>
      <c r="K130" s="7">
        <f t="shared" si="14"/>
        <v>571.1817379345307</v>
      </c>
      <c r="L130" s="70">
        <f t="shared" si="17"/>
        <v>113832.79229216733</v>
      </c>
    </row>
    <row r="131" spans="1:12" ht="16" customHeight="1" x14ac:dyDescent="0.25">
      <c r="A131" s="71">
        <f t="shared" si="10"/>
        <v>47879</v>
      </c>
      <c r="B131" s="68">
        <v>126</v>
      </c>
      <c r="C131" s="7">
        <f t="shared" si="11"/>
        <v>107939.17754978803</v>
      </c>
      <c r="D131" s="7">
        <f>ROI!L11</f>
        <v>895.4</v>
      </c>
      <c r="E131" s="7">
        <f t="shared" si="12"/>
        <v>596.87526126509852</v>
      </c>
      <c r="F131" s="7">
        <f t="shared" si="13"/>
        <v>109431.45281105312</v>
      </c>
      <c r="G131" s="44">
        <f>ROI!$L$25</f>
        <v>6.6356843713001296E-2</v>
      </c>
      <c r="H131" s="69"/>
      <c r="I131" s="7">
        <f t="shared" si="16"/>
        <v>113832.79229216733</v>
      </c>
      <c r="J131" s="46">
        <f t="shared" si="15"/>
        <v>6.4385645109773668E-2</v>
      </c>
      <c r="K131" s="7">
        <f t="shared" si="14"/>
        <v>579.14446493012508</v>
      </c>
      <c r="L131" s="70">
        <f t="shared" si="17"/>
        <v>115307.33675709745</v>
      </c>
    </row>
    <row r="132" spans="1:12" ht="16" customHeight="1" x14ac:dyDescent="0.25">
      <c r="A132" s="71">
        <f t="shared" si="10"/>
        <v>47907</v>
      </c>
      <c r="B132" s="68">
        <v>127</v>
      </c>
      <c r="C132" s="7">
        <f t="shared" si="11"/>
        <v>109431.45281105312</v>
      </c>
      <c r="D132" s="7">
        <f>ROI!L12</f>
        <v>895.4</v>
      </c>
      <c r="E132" s="7">
        <f t="shared" si="12"/>
        <v>605.12715095581063</v>
      </c>
      <c r="F132" s="7">
        <f t="shared" si="13"/>
        <v>110931.97996200893</v>
      </c>
      <c r="G132" s="44">
        <f>ROI!$L$25</f>
        <v>6.6356843713001296E-2</v>
      </c>
      <c r="H132" s="69"/>
      <c r="I132" s="7">
        <f t="shared" si="16"/>
        <v>115307.33675709745</v>
      </c>
      <c r="J132" s="46">
        <f t="shared" si="15"/>
        <v>6.4385645109773668E-2</v>
      </c>
      <c r="K132" s="7">
        <f t="shared" si="14"/>
        <v>587.15122371161749</v>
      </c>
      <c r="L132" s="70">
        <f t="shared" si="17"/>
        <v>116789.88798080906</v>
      </c>
    </row>
    <row r="133" spans="1:12" ht="16" customHeight="1" x14ac:dyDescent="0.25">
      <c r="A133" s="71">
        <f t="shared" si="10"/>
        <v>47938</v>
      </c>
      <c r="B133" s="68">
        <v>128</v>
      </c>
      <c r="C133" s="7">
        <f t="shared" si="11"/>
        <v>110931.97996200893</v>
      </c>
      <c r="D133" s="7">
        <f>ROI!L13</f>
        <v>895.4</v>
      </c>
      <c r="E133" s="7">
        <f t="shared" si="12"/>
        <v>613.42467142606813</v>
      </c>
      <c r="F133" s="7">
        <f t="shared" si="13"/>
        <v>112440.80463343499</v>
      </c>
      <c r="G133" s="44">
        <f>ROI!$L$25</f>
        <v>6.6356843713001296E-2</v>
      </c>
      <c r="H133" s="69"/>
      <c r="I133" s="7">
        <f t="shared" si="16"/>
        <v>116789.88798080906</v>
      </c>
      <c r="J133" s="46">
        <f t="shared" si="15"/>
        <v>6.4385645109773668E-2</v>
      </c>
      <c r="K133" s="7">
        <f t="shared" si="14"/>
        <v>595.20225776320251</v>
      </c>
      <c r="L133" s="70">
        <f t="shared" si="17"/>
        <v>118280.49023857225</v>
      </c>
    </row>
    <row r="134" spans="1:12" ht="16" customHeight="1" x14ac:dyDescent="0.25">
      <c r="A134" s="71">
        <f t="shared" si="10"/>
        <v>47968</v>
      </c>
      <c r="B134" s="68">
        <v>129</v>
      </c>
      <c r="C134" s="7">
        <f t="shared" si="11"/>
        <v>112440.80463343499</v>
      </c>
      <c r="D134" s="7">
        <f>ROI!L14</f>
        <v>895.4</v>
      </c>
      <c r="E134" s="7">
        <f t="shared" si="12"/>
        <v>621.76807500207985</v>
      </c>
      <c r="F134" s="7">
        <f t="shared" si="13"/>
        <v>113957.97270843707</v>
      </c>
      <c r="G134" s="44">
        <f>ROI!$L$25</f>
        <v>6.6356843713001296E-2</v>
      </c>
      <c r="H134" s="69"/>
      <c r="I134" s="7">
        <f t="shared" si="16"/>
        <v>118280.49023857225</v>
      </c>
      <c r="J134" s="46">
        <f t="shared" si="15"/>
        <v>6.4385645109773668E-2</v>
      </c>
      <c r="K134" s="7">
        <f t="shared" si="14"/>
        <v>603.29781191547829</v>
      </c>
      <c r="L134" s="70">
        <f t="shared" si="17"/>
        <v>119779.18805048772</v>
      </c>
    </row>
    <row r="135" spans="1:12" ht="16" customHeight="1" x14ac:dyDescent="0.25">
      <c r="A135" s="71">
        <f t="shared" ref="A135:A198" si="18">DATE(YEAR(A134),MONTH(A134)+2,1-1)</f>
        <v>47999</v>
      </c>
      <c r="B135" s="68">
        <v>130</v>
      </c>
      <c r="C135" s="7">
        <f t="shared" ref="C135:C198" si="19">IF(ROUND(F134,0)&gt;0,F134,0)</f>
        <v>113957.97270843707</v>
      </c>
      <c r="D135" s="7">
        <f>ROI!L15</f>
        <v>895.4</v>
      </c>
      <c r="E135" s="7">
        <f t="shared" ref="E135:E198" si="20">IF(D135=0,0,C135*G135/12)</f>
        <v>630.15761540535209</v>
      </c>
      <c r="F135" s="7">
        <f t="shared" ref="F135:F198" si="21">SUM(C135:E135)</f>
        <v>115483.53032384241</v>
      </c>
      <c r="G135" s="44">
        <f>ROI!$L$25</f>
        <v>6.6356843713001296E-2</v>
      </c>
      <c r="H135" s="69"/>
      <c r="I135" s="7">
        <f t="shared" si="16"/>
        <v>119779.18805048772</v>
      </c>
      <c r="J135" s="46">
        <f t="shared" si="15"/>
        <v>6.4385645109773668E-2</v>
      </c>
      <c r="K135" s="7">
        <f t="shared" ref="K135:K198" si="22">IF(D135=0,0,C135*J135/12)</f>
        <v>611.43813235289178</v>
      </c>
      <c r="L135" s="70">
        <f t="shared" si="17"/>
        <v>121286.02618284061</v>
      </c>
    </row>
    <row r="136" spans="1:12" ht="16" customHeight="1" x14ac:dyDescent="0.25">
      <c r="A136" s="71">
        <f t="shared" si="18"/>
        <v>48029</v>
      </c>
      <c r="B136" s="68">
        <v>131</v>
      </c>
      <c r="C136" s="7">
        <f t="shared" si="19"/>
        <v>115483.53032384241</v>
      </c>
      <c r="D136" s="7">
        <f>ROI!L16</f>
        <v>895.4</v>
      </c>
      <c r="E136" s="7">
        <f t="shared" si="20"/>
        <v>638.5935477604047</v>
      </c>
      <c r="F136" s="7">
        <f t="shared" si="21"/>
        <v>117017.52387160281</v>
      </c>
      <c r="G136" s="44">
        <f>ROI!$L$25</f>
        <v>6.6356843713001296E-2</v>
      </c>
      <c r="H136" s="69"/>
      <c r="I136" s="7">
        <f t="shared" si="16"/>
        <v>121286.02618284061</v>
      </c>
      <c r="J136" s="46">
        <f t="shared" ref="J136:J199" si="23">$J$6</f>
        <v>6.4385645109773668E-2</v>
      </c>
      <c r="K136" s="7">
        <f t="shared" si="22"/>
        <v>619.62346662122525</v>
      </c>
      <c r="L136" s="70">
        <f t="shared" si="17"/>
        <v>122801.04964946183</v>
      </c>
    </row>
    <row r="137" spans="1:12" ht="16" customHeight="1" x14ac:dyDescent="0.25">
      <c r="A137" s="71">
        <f t="shared" si="18"/>
        <v>48060</v>
      </c>
      <c r="B137" s="68">
        <v>132</v>
      </c>
      <c r="C137" s="7">
        <f t="shared" si="19"/>
        <v>117017.52387160281</v>
      </c>
      <c r="D137" s="7">
        <f>ROI!L17</f>
        <v>895.4</v>
      </c>
      <c r="E137" s="7">
        <f t="shared" si="20"/>
        <v>647.0761286025288</v>
      </c>
      <c r="F137" s="31">
        <f t="shared" si="21"/>
        <v>118560.00000020533</v>
      </c>
      <c r="G137" s="44">
        <f>ROI!$L$25</f>
        <v>6.6356843713001296E-2</v>
      </c>
      <c r="H137" s="69"/>
      <c r="I137" s="7">
        <f t="shared" si="16"/>
        <v>122801.04964946183</v>
      </c>
      <c r="J137" s="46">
        <f t="shared" si="23"/>
        <v>6.4385645109773668E-2</v>
      </c>
      <c r="K137" s="7">
        <f t="shared" si="22"/>
        <v>627.85406363512391</v>
      </c>
      <c r="L137" s="70">
        <f t="shared" si="17"/>
        <v>124324.30371309695</v>
      </c>
    </row>
    <row r="138" spans="1:12" ht="16" customHeight="1" x14ac:dyDescent="0.25">
      <c r="A138" s="71">
        <f t="shared" si="18"/>
        <v>48091</v>
      </c>
      <c r="B138" s="68">
        <v>133</v>
      </c>
      <c r="C138" s="7">
        <f t="shared" si="19"/>
        <v>118560.00000020533</v>
      </c>
      <c r="D138" s="7">
        <f>ROI!M6</f>
        <v>949.1</v>
      </c>
      <c r="E138" s="7">
        <f t="shared" si="20"/>
        <v>866.15552632275057</v>
      </c>
      <c r="F138" s="7">
        <f t="shared" si="21"/>
        <v>120375.25552652808</v>
      </c>
      <c r="G138" s="44">
        <f>ROI!$M$25</f>
        <v>8.7667563392839126E-2</v>
      </c>
      <c r="H138" s="69"/>
      <c r="I138" s="7">
        <f t="shared" si="16"/>
        <v>124324.30371309695</v>
      </c>
      <c r="J138" s="46">
        <f t="shared" si="23"/>
        <v>6.4385645109773668E-2</v>
      </c>
      <c r="K138" s="7">
        <f t="shared" si="22"/>
        <v>636.13017368566545</v>
      </c>
      <c r="L138" s="70">
        <f t="shared" si="17"/>
        <v>125909.53388678262</v>
      </c>
    </row>
    <row r="139" spans="1:12" ht="16" customHeight="1" x14ac:dyDescent="0.25">
      <c r="A139" s="71">
        <f t="shared" si="18"/>
        <v>48121</v>
      </c>
      <c r="B139" s="68">
        <v>134</v>
      </c>
      <c r="C139" s="7">
        <f t="shared" si="19"/>
        <v>120375.25552652808</v>
      </c>
      <c r="D139" s="7">
        <f>ROI!M7</f>
        <v>949.1</v>
      </c>
      <c r="E139" s="7">
        <f t="shared" si="20"/>
        <v>879.41711206675916</v>
      </c>
      <c r="F139" s="7">
        <f t="shared" si="21"/>
        <v>122203.77263859485</v>
      </c>
      <c r="G139" s="44">
        <f>ROI!$M$25</f>
        <v>8.7667563392839126E-2</v>
      </c>
      <c r="H139" s="69"/>
      <c r="I139" s="7">
        <f t="shared" si="16"/>
        <v>125909.53388678262</v>
      </c>
      <c r="J139" s="46">
        <f t="shared" si="23"/>
        <v>6.4385645109773668E-2</v>
      </c>
      <c r="K139" s="7">
        <f t="shared" si="22"/>
        <v>645.86987352744654</v>
      </c>
      <c r="L139" s="70">
        <f t="shared" si="17"/>
        <v>127504.50376031008</v>
      </c>
    </row>
    <row r="140" spans="1:12" ht="16" customHeight="1" x14ac:dyDescent="0.25">
      <c r="A140" s="71">
        <f t="shared" si="18"/>
        <v>48152</v>
      </c>
      <c r="B140" s="68">
        <v>135</v>
      </c>
      <c r="C140" s="7">
        <f t="shared" si="19"/>
        <v>122203.77263859485</v>
      </c>
      <c r="D140" s="7">
        <f>ROI!M8</f>
        <v>949.1</v>
      </c>
      <c r="E140" s="7">
        <f t="shared" si="20"/>
        <v>892.77558205317609</v>
      </c>
      <c r="F140" s="7">
        <f t="shared" si="21"/>
        <v>124045.64822064803</v>
      </c>
      <c r="G140" s="44">
        <f>ROI!$M$25</f>
        <v>8.7667563392839126E-2</v>
      </c>
      <c r="H140" s="69"/>
      <c r="I140" s="7">
        <f t="shared" si="16"/>
        <v>127504.50376031008</v>
      </c>
      <c r="J140" s="46">
        <f t="shared" si="23"/>
        <v>6.4385645109773668E-2</v>
      </c>
      <c r="K140" s="7">
        <f t="shared" si="22"/>
        <v>655.68072801533651</v>
      </c>
      <c r="L140" s="70">
        <f t="shared" si="17"/>
        <v>129109.28448832541</v>
      </c>
    </row>
    <row r="141" spans="1:12" ht="16" customHeight="1" x14ac:dyDescent="0.25">
      <c r="A141" s="71">
        <f t="shared" si="18"/>
        <v>48182</v>
      </c>
      <c r="B141" s="68">
        <v>136</v>
      </c>
      <c r="C141" s="7">
        <f t="shared" si="19"/>
        <v>124045.64822064803</v>
      </c>
      <c r="D141" s="7">
        <f>ROI!M9</f>
        <v>949.1</v>
      </c>
      <c r="E141" s="7">
        <f t="shared" si="20"/>
        <v>906.23164408245691</v>
      </c>
      <c r="F141" s="7">
        <f t="shared" si="21"/>
        <v>125900.97986473049</v>
      </c>
      <c r="G141" s="44">
        <f>ROI!$M$25</f>
        <v>8.7667563392839126E-2</v>
      </c>
      <c r="H141" s="69"/>
      <c r="I141" s="7">
        <f t="shared" si="16"/>
        <v>129109.28448832541</v>
      </c>
      <c r="J141" s="46">
        <f t="shared" si="23"/>
        <v>6.4385645109773668E-2</v>
      </c>
      <c r="K141" s="7">
        <f t="shared" si="22"/>
        <v>665.56325697887257</v>
      </c>
      <c r="L141" s="70">
        <f t="shared" si="17"/>
        <v>130723.94774530429</v>
      </c>
    </row>
    <row r="142" spans="1:12" ht="16" customHeight="1" x14ac:dyDescent="0.25">
      <c r="A142" s="71">
        <f t="shared" si="18"/>
        <v>48213</v>
      </c>
      <c r="B142" s="68">
        <v>137</v>
      </c>
      <c r="C142" s="7">
        <f t="shared" si="19"/>
        <v>125900.97986473049</v>
      </c>
      <c r="D142" s="7">
        <f>ROI!M10</f>
        <v>949.1</v>
      </c>
      <c r="E142" s="7">
        <f t="shared" si="20"/>
        <v>919.78601112598517</v>
      </c>
      <c r="F142" s="7">
        <f t="shared" si="21"/>
        <v>127769.86587585647</v>
      </c>
      <c r="G142" s="44">
        <f>ROI!$M$25</f>
        <v>8.7667563392839126E-2</v>
      </c>
      <c r="H142" s="69"/>
      <c r="I142" s="7">
        <f t="shared" si="16"/>
        <v>130723.94774530429</v>
      </c>
      <c r="J142" s="46">
        <f t="shared" si="23"/>
        <v>6.4385645109773668E-2</v>
      </c>
      <c r="K142" s="7">
        <f t="shared" si="22"/>
        <v>675.51798404527483</v>
      </c>
      <c r="L142" s="70">
        <f t="shared" si="17"/>
        <v>132348.56572934956</v>
      </c>
    </row>
    <row r="143" spans="1:12" ht="16" customHeight="1" x14ac:dyDescent="0.25">
      <c r="A143" s="71">
        <f t="shared" si="18"/>
        <v>48244</v>
      </c>
      <c r="B143" s="68">
        <v>138</v>
      </c>
      <c r="C143" s="7">
        <f t="shared" si="19"/>
        <v>127769.86587585647</v>
      </c>
      <c r="D143" s="7">
        <f>ROI!M11</f>
        <v>949.1</v>
      </c>
      <c r="E143" s="7">
        <f t="shared" si="20"/>
        <v>933.43940136384992</v>
      </c>
      <c r="F143" s="7">
        <f t="shared" si="21"/>
        <v>129652.40527722033</v>
      </c>
      <c r="G143" s="44">
        <f>ROI!$M$25</f>
        <v>8.7667563392839126E-2</v>
      </c>
      <c r="H143" s="69"/>
      <c r="I143" s="7">
        <f t="shared" si="16"/>
        <v>132348.56572934956</v>
      </c>
      <c r="J143" s="46">
        <f t="shared" si="23"/>
        <v>6.4385645109773668E-2</v>
      </c>
      <c r="K143" s="7">
        <f t="shared" si="22"/>
        <v>685.54543666718962</v>
      </c>
      <c r="L143" s="70">
        <f t="shared" si="17"/>
        <v>133983.21116601676</v>
      </c>
    </row>
    <row r="144" spans="1:12" ht="16" customHeight="1" x14ac:dyDescent="0.25">
      <c r="A144" s="71">
        <f t="shared" si="18"/>
        <v>48273</v>
      </c>
      <c r="B144" s="68">
        <v>139</v>
      </c>
      <c r="C144" s="7">
        <f t="shared" si="19"/>
        <v>129652.40527722033</v>
      </c>
      <c r="D144" s="7">
        <f>ROI!M12</f>
        <v>949.1</v>
      </c>
      <c r="E144" s="7">
        <f t="shared" si="20"/>
        <v>947.19253822289863</v>
      </c>
      <c r="F144" s="7">
        <f t="shared" si="21"/>
        <v>131548.69781544324</v>
      </c>
      <c r="G144" s="44">
        <f>ROI!$M$25</f>
        <v>8.7667563392839126E-2</v>
      </c>
      <c r="H144" s="69"/>
      <c r="I144" s="7">
        <f t="shared" si="16"/>
        <v>133983.21116601676</v>
      </c>
      <c r="J144" s="46">
        <f t="shared" si="23"/>
        <v>6.4385645109773668E-2</v>
      </c>
      <c r="K144" s="7">
        <f t="shared" si="22"/>
        <v>695.64614615063783</v>
      </c>
      <c r="L144" s="70">
        <f t="shared" si="17"/>
        <v>135627.95731216739</v>
      </c>
    </row>
    <row r="145" spans="1:12" ht="16" customHeight="1" x14ac:dyDescent="0.25">
      <c r="A145" s="71">
        <f t="shared" si="18"/>
        <v>48304</v>
      </c>
      <c r="B145" s="68">
        <v>140</v>
      </c>
      <c r="C145" s="7">
        <f t="shared" si="19"/>
        <v>131548.69781544324</v>
      </c>
      <c r="D145" s="7">
        <f>ROI!M13</f>
        <v>949.1</v>
      </c>
      <c r="E145" s="7">
        <f t="shared" si="20"/>
        <v>961.04615041506747</v>
      </c>
      <c r="F145" s="7">
        <f t="shared" si="21"/>
        <v>133458.84396585831</v>
      </c>
      <c r="G145" s="44">
        <f>ROI!$M$25</f>
        <v>8.7667563392839126E-2</v>
      </c>
      <c r="H145" s="69"/>
      <c r="I145" s="7">
        <f t="shared" si="16"/>
        <v>135627.95731216739</v>
      </c>
      <c r="J145" s="46">
        <f t="shared" si="23"/>
        <v>6.4385645109773668E-2</v>
      </c>
      <c r="K145" s="7">
        <f t="shared" si="22"/>
        <v>705.82064768316559</v>
      </c>
      <c r="L145" s="70">
        <f t="shared" si="17"/>
        <v>137282.87795985056</v>
      </c>
    </row>
    <row r="146" spans="1:12" ht="16" customHeight="1" x14ac:dyDescent="0.25">
      <c r="A146" s="71">
        <f t="shared" si="18"/>
        <v>48334</v>
      </c>
      <c r="B146" s="68">
        <v>141</v>
      </c>
      <c r="C146" s="7">
        <f t="shared" si="19"/>
        <v>133458.84396585831</v>
      </c>
      <c r="D146" s="7">
        <f>ROI!M14</f>
        <v>949.1</v>
      </c>
      <c r="E146" s="7">
        <f t="shared" si="20"/>
        <v>975.00097197599234</v>
      </c>
      <c r="F146" s="7">
        <f t="shared" si="21"/>
        <v>135382.94493783431</v>
      </c>
      <c r="G146" s="44">
        <f>ROI!$M$25</f>
        <v>8.7667563392839126E-2</v>
      </c>
      <c r="H146" s="69"/>
      <c r="I146" s="7">
        <f t="shared" si="16"/>
        <v>137282.87795985056</v>
      </c>
      <c r="J146" s="46">
        <f t="shared" si="23"/>
        <v>6.4385645109773668E-2</v>
      </c>
      <c r="K146" s="7">
        <f t="shared" si="22"/>
        <v>716.06948036220092</v>
      </c>
      <c r="L146" s="70">
        <f t="shared" si="17"/>
        <v>138948.04744021277</v>
      </c>
    </row>
    <row r="147" spans="1:12" ht="16" customHeight="1" x14ac:dyDescent="0.25">
      <c r="A147" s="71">
        <f t="shared" si="18"/>
        <v>48365</v>
      </c>
      <c r="B147" s="68">
        <v>142</v>
      </c>
      <c r="C147" s="7">
        <f t="shared" si="19"/>
        <v>135382.94493783431</v>
      </c>
      <c r="D147" s="7">
        <f>ROI!M15</f>
        <v>949.1</v>
      </c>
      <c r="E147" s="7">
        <f t="shared" si="20"/>
        <v>989.05774230390318</v>
      </c>
      <c r="F147" s="7">
        <f t="shared" si="21"/>
        <v>137321.10268013822</v>
      </c>
      <c r="G147" s="44">
        <f>ROI!$M$25</f>
        <v>8.7667563392839126E-2</v>
      </c>
      <c r="H147" s="69"/>
      <c r="I147" s="7">
        <f t="shared" si="16"/>
        <v>138948.04744021277</v>
      </c>
      <c r="J147" s="46">
        <f t="shared" si="23"/>
        <v>6.4385645109773668E-2</v>
      </c>
      <c r="K147" s="7">
        <f t="shared" si="22"/>
        <v>726.39318722361907</v>
      </c>
      <c r="L147" s="70">
        <f t="shared" si="17"/>
        <v>140623.54062743639</v>
      </c>
    </row>
    <row r="148" spans="1:12" ht="16" customHeight="1" x14ac:dyDescent="0.25">
      <c r="A148" s="71">
        <f t="shared" si="18"/>
        <v>48395</v>
      </c>
      <c r="B148" s="68">
        <v>143</v>
      </c>
      <c r="C148" s="7">
        <f t="shared" si="19"/>
        <v>137321.10268013822</v>
      </c>
      <c r="D148" s="7">
        <f>ROI!M16</f>
        <v>949.1</v>
      </c>
      <c r="E148" s="7">
        <f t="shared" si="20"/>
        <v>1003.2172061987991</v>
      </c>
      <c r="F148" s="7">
        <f t="shared" si="21"/>
        <v>139273.41988633704</v>
      </c>
      <c r="G148" s="44">
        <f>ROI!$M$25</f>
        <v>8.7667563392839126E-2</v>
      </c>
      <c r="H148" s="69"/>
      <c r="I148" s="7">
        <f t="shared" si="16"/>
        <v>140623.54062743639</v>
      </c>
      <c r="J148" s="46">
        <f t="shared" si="23"/>
        <v>6.4385645109773668E-2</v>
      </c>
      <c r="K148" s="7">
        <f t="shared" si="22"/>
        <v>736.79231527051422</v>
      </c>
      <c r="L148" s="70">
        <f t="shared" si="17"/>
        <v>142309.43294270692</v>
      </c>
    </row>
    <row r="149" spans="1:12" ht="16" customHeight="1" x14ac:dyDescent="0.25">
      <c r="A149" s="71">
        <f t="shared" si="18"/>
        <v>48426</v>
      </c>
      <c r="B149" s="68">
        <v>144</v>
      </c>
      <c r="C149" s="7">
        <f t="shared" si="19"/>
        <v>139273.41988633704</v>
      </c>
      <c r="D149" s="7">
        <f>ROI!M17</f>
        <v>949.1</v>
      </c>
      <c r="E149" s="7">
        <f t="shared" si="20"/>
        <v>1017.4801139019128</v>
      </c>
      <c r="F149" s="31">
        <f t="shared" si="21"/>
        <v>141240.00000023897</v>
      </c>
      <c r="G149" s="44">
        <f>ROI!$M$25</f>
        <v>8.7667563392839126E-2</v>
      </c>
      <c r="H149" s="69"/>
      <c r="I149" s="7">
        <f t="shared" si="16"/>
        <v>142309.43294270692</v>
      </c>
      <c r="J149" s="46">
        <f t="shared" si="23"/>
        <v>6.4385645109773668E-2</v>
      </c>
      <c r="K149" s="7">
        <f t="shared" si="22"/>
        <v>747.26741550218264</v>
      </c>
      <c r="L149" s="70">
        <f t="shared" si="17"/>
        <v>144005.80035820912</v>
      </c>
    </row>
    <row r="150" spans="1:12" ht="16" customHeight="1" x14ac:dyDescent="0.25">
      <c r="A150" s="71">
        <f t="shared" si="18"/>
        <v>48457</v>
      </c>
      <c r="B150" s="68">
        <v>145</v>
      </c>
      <c r="C150" s="7">
        <f t="shared" si="19"/>
        <v>141240.00000023897</v>
      </c>
      <c r="D150" s="7">
        <f>ROI!N6</f>
        <v>1006.05</v>
      </c>
      <c r="E150" s="7">
        <f t="shared" si="20"/>
        <v>353.41694972397039</v>
      </c>
      <c r="F150" s="7">
        <f t="shared" si="21"/>
        <v>142599.46694996292</v>
      </c>
      <c r="G150" s="44">
        <f>ROI!$N$25</f>
        <v>3.002692860861278E-2</v>
      </c>
      <c r="H150" s="69"/>
      <c r="I150" s="7">
        <f t="shared" si="16"/>
        <v>144005.80035820912</v>
      </c>
      <c r="J150" s="46">
        <f t="shared" si="23"/>
        <v>6.4385645109773668E-2</v>
      </c>
      <c r="K150" s="7">
        <f t="shared" si="22"/>
        <v>757.81904294331832</v>
      </c>
      <c r="L150" s="70">
        <f t="shared" si="17"/>
        <v>145769.66940115244</v>
      </c>
    </row>
    <row r="151" spans="1:12" ht="16" customHeight="1" x14ac:dyDescent="0.25">
      <c r="A151" s="71">
        <f t="shared" si="18"/>
        <v>48487</v>
      </c>
      <c r="B151" s="68">
        <v>146</v>
      </c>
      <c r="C151" s="7">
        <f t="shared" si="19"/>
        <v>142599.46694996292</v>
      </c>
      <c r="D151" s="7">
        <f>ROI!N7</f>
        <v>1006.05</v>
      </c>
      <c r="E151" s="7">
        <f t="shared" si="20"/>
        <v>356.81866781106447</v>
      </c>
      <c r="F151" s="7">
        <f t="shared" si="21"/>
        <v>143962.33561777396</v>
      </c>
      <c r="G151" s="44">
        <f>ROI!$N$25</f>
        <v>3.002692860861278E-2</v>
      </c>
      <c r="H151" s="69"/>
      <c r="I151" s="7">
        <f t="shared" si="16"/>
        <v>145769.66940115244</v>
      </c>
      <c r="J151" s="46">
        <f t="shared" si="23"/>
        <v>6.4385645109773668E-2</v>
      </c>
      <c r="K151" s="7">
        <f t="shared" si="22"/>
        <v>765.11322265693434</v>
      </c>
      <c r="L151" s="70">
        <f t="shared" si="17"/>
        <v>147540.83262380937</v>
      </c>
    </row>
    <row r="152" spans="1:12" ht="16" customHeight="1" x14ac:dyDescent="0.25">
      <c r="A152" s="71">
        <f t="shared" si="18"/>
        <v>48518</v>
      </c>
      <c r="B152" s="68">
        <v>147</v>
      </c>
      <c r="C152" s="7">
        <f t="shared" si="19"/>
        <v>143962.33561777396</v>
      </c>
      <c r="D152" s="7">
        <f>ROI!N8</f>
        <v>1006.05</v>
      </c>
      <c r="E152" s="7">
        <f t="shared" si="20"/>
        <v>360.22889782700435</v>
      </c>
      <c r="F152" s="7">
        <f t="shared" si="21"/>
        <v>145328.61451560096</v>
      </c>
      <c r="G152" s="44">
        <f>ROI!$N$25</f>
        <v>3.002692860861278E-2</v>
      </c>
      <c r="H152" s="69"/>
      <c r="I152" s="7">
        <f t="shared" si="16"/>
        <v>147540.83262380937</v>
      </c>
      <c r="J152" s="46">
        <f t="shared" si="23"/>
        <v>6.4385645109773668E-2</v>
      </c>
      <c r="K152" s="7">
        <f t="shared" si="22"/>
        <v>772.42565418834363</v>
      </c>
      <c r="L152" s="70">
        <f t="shared" si="17"/>
        <v>149319.30827799771</v>
      </c>
    </row>
    <row r="153" spans="1:12" ht="16" customHeight="1" x14ac:dyDescent="0.25">
      <c r="A153" s="71">
        <f t="shared" si="18"/>
        <v>48548</v>
      </c>
      <c r="B153" s="68">
        <v>148</v>
      </c>
      <c r="C153" s="7">
        <f t="shared" si="19"/>
        <v>145328.61451560096</v>
      </c>
      <c r="D153" s="7">
        <f>ROI!N9</f>
        <v>1006.05</v>
      </c>
      <c r="E153" s="7">
        <f t="shared" si="20"/>
        <v>363.64766107071313</v>
      </c>
      <c r="F153" s="7">
        <f t="shared" si="21"/>
        <v>146698.31217667166</v>
      </c>
      <c r="G153" s="44">
        <f>ROI!$N$25</f>
        <v>3.002692860861278E-2</v>
      </c>
      <c r="H153" s="69"/>
      <c r="I153" s="7">
        <f t="shared" si="16"/>
        <v>149319.30827799771</v>
      </c>
      <c r="J153" s="46">
        <f t="shared" si="23"/>
        <v>6.4385645109773668E-2</v>
      </c>
      <c r="K153" s="7">
        <f t="shared" si="22"/>
        <v>779.75638320804876</v>
      </c>
      <c r="L153" s="70">
        <f t="shared" si="17"/>
        <v>151105.11466120576</v>
      </c>
    </row>
    <row r="154" spans="1:12" ht="16" customHeight="1" x14ac:dyDescent="0.25">
      <c r="A154" s="71">
        <f t="shared" si="18"/>
        <v>48579</v>
      </c>
      <c r="B154" s="68">
        <v>149</v>
      </c>
      <c r="C154" s="7">
        <f t="shared" si="19"/>
        <v>146698.31217667166</v>
      </c>
      <c r="D154" s="7">
        <f>ROI!N10</f>
        <v>1006.05</v>
      </c>
      <c r="E154" s="7">
        <f t="shared" si="20"/>
        <v>367.07497889440924</v>
      </c>
      <c r="F154" s="7">
        <f t="shared" si="21"/>
        <v>148071.43715556606</v>
      </c>
      <c r="G154" s="44">
        <f>ROI!$N$25</f>
        <v>3.002692860861278E-2</v>
      </c>
      <c r="H154" s="69"/>
      <c r="I154" s="7">
        <f t="shared" si="16"/>
        <v>151105.11466120576</v>
      </c>
      <c r="J154" s="46">
        <f t="shared" si="23"/>
        <v>6.4385645109773668E-2</v>
      </c>
      <c r="K154" s="7">
        <f t="shared" si="22"/>
        <v>787.10545550083089</v>
      </c>
      <c r="L154" s="70">
        <f t="shared" si="17"/>
        <v>152898.27011670658</v>
      </c>
    </row>
    <row r="155" spans="1:12" ht="16" customHeight="1" x14ac:dyDescent="0.25">
      <c r="A155" s="71">
        <f t="shared" si="18"/>
        <v>48610</v>
      </c>
      <c r="B155" s="68">
        <v>150</v>
      </c>
      <c r="C155" s="7">
        <f t="shared" si="19"/>
        <v>148071.43715556606</v>
      </c>
      <c r="D155" s="7">
        <f>ROI!N11</f>
        <v>1006.05</v>
      </c>
      <c r="E155" s="7">
        <f t="shared" si="20"/>
        <v>370.51087270373961</v>
      </c>
      <c r="F155" s="7">
        <f t="shared" si="21"/>
        <v>149447.99802826979</v>
      </c>
      <c r="G155" s="44">
        <f>ROI!$N$25</f>
        <v>3.002692860861278E-2</v>
      </c>
      <c r="H155" s="69"/>
      <c r="I155" s="7">
        <f t="shared" si="16"/>
        <v>152898.27011670658</v>
      </c>
      <c r="J155" s="46">
        <f t="shared" si="23"/>
        <v>6.4385645109773668E-2</v>
      </c>
      <c r="K155" s="7">
        <f t="shared" si="22"/>
        <v>794.47291696603588</v>
      </c>
      <c r="L155" s="70">
        <f t="shared" si="17"/>
        <v>154698.79303367261</v>
      </c>
    </row>
    <row r="156" spans="1:12" ht="16" customHeight="1" x14ac:dyDescent="0.25">
      <c r="A156" s="71">
        <f t="shared" si="18"/>
        <v>48638</v>
      </c>
      <c r="B156" s="68">
        <v>151</v>
      </c>
      <c r="C156" s="7">
        <f t="shared" si="19"/>
        <v>149447.99802826979</v>
      </c>
      <c r="D156" s="7">
        <f>ROI!N12</f>
        <v>1006.05</v>
      </c>
      <c r="E156" s="7">
        <f t="shared" si="20"/>
        <v>373.95536395791333</v>
      </c>
      <c r="F156" s="7">
        <f t="shared" si="21"/>
        <v>150828.00339222769</v>
      </c>
      <c r="G156" s="44">
        <f>ROI!$N$25</f>
        <v>3.002692860861278E-2</v>
      </c>
      <c r="H156" s="69"/>
      <c r="I156" s="7">
        <f t="shared" si="16"/>
        <v>154698.79303367261</v>
      </c>
      <c r="J156" s="46">
        <f t="shared" si="23"/>
        <v>6.4385645109773668E-2</v>
      </c>
      <c r="K156" s="7">
        <f t="shared" si="22"/>
        <v>801.85881361786107</v>
      </c>
      <c r="L156" s="70">
        <f t="shared" si="17"/>
        <v>156506.70184729047</v>
      </c>
    </row>
    <row r="157" spans="1:12" ht="16" customHeight="1" x14ac:dyDescent="0.25">
      <c r="A157" s="71">
        <f t="shared" si="18"/>
        <v>48669</v>
      </c>
      <c r="B157" s="68">
        <v>152</v>
      </c>
      <c r="C157" s="7">
        <f t="shared" si="19"/>
        <v>150828.00339222769</v>
      </c>
      <c r="D157" s="7">
        <f>ROI!N13</f>
        <v>1006.05</v>
      </c>
      <c r="E157" s="7">
        <f t="shared" si="20"/>
        <v>377.40847416983564</v>
      </c>
      <c r="F157" s="7">
        <f t="shared" si="21"/>
        <v>152211.46186639753</v>
      </c>
      <c r="G157" s="44">
        <f>ROI!$N$25</f>
        <v>3.002692860861278E-2</v>
      </c>
      <c r="H157" s="69"/>
      <c r="I157" s="7">
        <f t="shared" si="16"/>
        <v>156506.70184729047</v>
      </c>
      <c r="J157" s="46">
        <f t="shared" si="23"/>
        <v>6.4385645109773668E-2</v>
      </c>
      <c r="K157" s="7">
        <f t="shared" si="22"/>
        <v>809.26319158564263</v>
      </c>
      <c r="L157" s="70">
        <f t="shared" si="17"/>
        <v>158322.0150388761</v>
      </c>
    </row>
    <row r="158" spans="1:12" ht="16" customHeight="1" x14ac:dyDescent="0.25">
      <c r="A158" s="71">
        <f t="shared" si="18"/>
        <v>48699</v>
      </c>
      <c r="B158" s="68">
        <v>153</v>
      </c>
      <c r="C158" s="7">
        <f t="shared" si="19"/>
        <v>152211.46186639753</v>
      </c>
      <c r="D158" s="7">
        <f>ROI!N14</f>
        <v>1006.05</v>
      </c>
      <c r="E158" s="7">
        <f t="shared" si="20"/>
        <v>380.87022490624207</v>
      </c>
      <c r="F158" s="7">
        <f t="shared" si="21"/>
        <v>153598.38209130376</v>
      </c>
      <c r="G158" s="44">
        <f>ROI!$N$25</f>
        <v>3.002692860861278E-2</v>
      </c>
      <c r="H158" s="69"/>
      <c r="I158" s="7">
        <f t="shared" ref="I158:I221" si="24">IF(ROUND(L157,0)&gt;0,L157,0)</f>
        <v>158322.0150388761</v>
      </c>
      <c r="J158" s="46">
        <f t="shared" si="23"/>
        <v>6.4385645109773668E-2</v>
      </c>
      <c r="K158" s="7">
        <f t="shared" si="22"/>
        <v>816.68609711414319</v>
      </c>
      <c r="L158" s="70">
        <f t="shared" ref="L158:L221" si="25">SUM(I158,D158,K158)</f>
        <v>160144.75113599023</v>
      </c>
    </row>
    <row r="159" spans="1:12" ht="16" customHeight="1" x14ac:dyDescent="0.25">
      <c r="A159" s="71">
        <f t="shared" si="18"/>
        <v>48730</v>
      </c>
      <c r="B159" s="68">
        <v>154</v>
      </c>
      <c r="C159" s="7">
        <f t="shared" si="19"/>
        <v>153598.38209130376</v>
      </c>
      <c r="D159" s="7">
        <f>ROI!N15</f>
        <v>1006.05</v>
      </c>
      <c r="E159" s="7">
        <f t="shared" si="20"/>
        <v>384.34063778783383</v>
      </c>
      <c r="F159" s="7">
        <f t="shared" si="21"/>
        <v>154988.77272909158</v>
      </c>
      <c r="G159" s="44">
        <f>ROI!$N$25</f>
        <v>3.002692860861278E-2</v>
      </c>
      <c r="H159" s="69"/>
      <c r="I159" s="7">
        <f t="shared" si="24"/>
        <v>160144.75113599023</v>
      </c>
      <c r="J159" s="46">
        <f t="shared" si="23"/>
        <v>6.4385645109773668E-2</v>
      </c>
      <c r="K159" s="7">
        <f t="shared" si="22"/>
        <v>824.12757656384156</v>
      </c>
      <c r="L159" s="70">
        <f t="shared" si="25"/>
        <v>161974.92871255404</v>
      </c>
    </row>
    <row r="160" spans="1:12" ht="16" customHeight="1" x14ac:dyDescent="0.25">
      <c r="A160" s="71">
        <f t="shared" si="18"/>
        <v>48760</v>
      </c>
      <c r="B160" s="68">
        <v>155</v>
      </c>
      <c r="C160" s="7">
        <f t="shared" si="19"/>
        <v>154988.77272909158</v>
      </c>
      <c r="D160" s="7">
        <f>ROI!N16</f>
        <v>1006.05</v>
      </c>
      <c r="E160" s="7">
        <f t="shared" si="20"/>
        <v>387.81973448941199</v>
      </c>
      <c r="F160" s="7">
        <f t="shared" si="21"/>
        <v>156382.64246358097</v>
      </c>
      <c r="G160" s="44">
        <f>ROI!$N$25</f>
        <v>3.002692860861278E-2</v>
      </c>
      <c r="H160" s="69"/>
      <c r="I160" s="7">
        <f t="shared" si="24"/>
        <v>161974.92871255404</v>
      </c>
      <c r="J160" s="46">
        <f t="shared" si="23"/>
        <v>6.4385645109773668E-2</v>
      </c>
      <c r="K160" s="7">
        <f t="shared" si="22"/>
        <v>831.58767641122142</v>
      </c>
      <c r="L160" s="70">
        <f t="shared" si="25"/>
        <v>163812.56638896526</v>
      </c>
    </row>
    <row r="161" spans="1:12" ht="16" customHeight="1" x14ac:dyDescent="0.25">
      <c r="A161" s="71">
        <f t="shared" si="18"/>
        <v>48791</v>
      </c>
      <c r="B161" s="68">
        <v>156</v>
      </c>
      <c r="C161" s="7">
        <f t="shared" si="19"/>
        <v>156382.64246358097</v>
      </c>
      <c r="D161" s="7">
        <f>ROI!N17</f>
        <v>1006.05</v>
      </c>
      <c r="E161" s="7">
        <f t="shared" si="20"/>
        <v>391.30753674001357</v>
      </c>
      <c r="F161" s="31">
        <f t="shared" si="21"/>
        <v>157780.00000032096</v>
      </c>
      <c r="G161" s="44">
        <f>ROI!$N$25</f>
        <v>3.002692860861278E-2</v>
      </c>
      <c r="H161" s="69"/>
      <c r="I161" s="7">
        <f t="shared" si="24"/>
        <v>163812.56638896526</v>
      </c>
      <c r="J161" s="46">
        <f t="shared" si="23"/>
        <v>6.4385645109773668E-2</v>
      </c>
      <c r="K161" s="7">
        <f t="shared" si="22"/>
        <v>839.0664432490621</v>
      </c>
      <c r="L161" s="70">
        <f t="shared" si="25"/>
        <v>165657.68283221431</v>
      </c>
    </row>
    <row r="162" spans="1:12" ht="16" customHeight="1" x14ac:dyDescent="0.25">
      <c r="A162" s="71">
        <f t="shared" si="18"/>
        <v>48822</v>
      </c>
      <c r="B162" s="68">
        <v>157</v>
      </c>
      <c r="C162" s="7">
        <f t="shared" si="19"/>
        <v>157780.00000032096</v>
      </c>
      <c r="D162" s="7">
        <f>ROI!O6</f>
        <v>1066.4000000000001</v>
      </c>
      <c r="E162" s="7">
        <f t="shared" si="20"/>
        <v>808.20769044078622</v>
      </c>
      <c r="F162" s="7">
        <f t="shared" si="21"/>
        <v>159654.60769076174</v>
      </c>
      <c r="G162" s="44">
        <f>ROI!$O$25</f>
        <v>6.1468451548166464E-2</v>
      </c>
      <c r="H162" s="69"/>
      <c r="I162" s="7">
        <f t="shared" si="24"/>
        <v>165657.68283221431</v>
      </c>
      <c r="J162" s="46">
        <f t="shared" si="23"/>
        <v>6.4385645109773668E-2</v>
      </c>
      <c r="K162" s="7">
        <f t="shared" si="22"/>
        <v>846.56392378672956</v>
      </c>
      <c r="L162" s="70">
        <f t="shared" si="25"/>
        <v>167570.64675600105</v>
      </c>
    </row>
    <row r="163" spans="1:12" ht="16" customHeight="1" x14ac:dyDescent="0.25">
      <c r="A163" s="71">
        <f t="shared" si="18"/>
        <v>48852</v>
      </c>
      <c r="B163" s="68">
        <v>158</v>
      </c>
      <c r="C163" s="7">
        <f t="shared" si="19"/>
        <v>159654.60769076174</v>
      </c>
      <c r="D163" s="7">
        <f>ROI!O7</f>
        <v>1066.4000000000001</v>
      </c>
      <c r="E163" s="7">
        <f t="shared" si="20"/>
        <v>817.81012644009263</v>
      </c>
      <c r="F163" s="7">
        <f t="shared" si="21"/>
        <v>161538.81781720184</v>
      </c>
      <c r="G163" s="44">
        <f>ROI!$O$25</f>
        <v>6.1468451548166464E-2</v>
      </c>
      <c r="H163" s="69"/>
      <c r="I163" s="7">
        <f t="shared" si="24"/>
        <v>167570.64675600105</v>
      </c>
      <c r="J163" s="46">
        <f t="shared" si="23"/>
        <v>6.4385645109773668E-2</v>
      </c>
      <c r="K163" s="7">
        <f t="shared" si="22"/>
        <v>856.62207590979381</v>
      </c>
      <c r="L163" s="70">
        <f t="shared" si="25"/>
        <v>169493.66883191085</v>
      </c>
    </row>
    <row r="164" spans="1:12" ht="16" customHeight="1" x14ac:dyDescent="0.25">
      <c r="A164" s="71">
        <f t="shared" si="18"/>
        <v>48883</v>
      </c>
      <c r="B164" s="68">
        <v>159</v>
      </c>
      <c r="C164" s="7">
        <f t="shared" si="19"/>
        <v>161538.81781720184</v>
      </c>
      <c r="D164" s="7">
        <f>ROI!O8</f>
        <v>1066.4000000000001</v>
      </c>
      <c r="E164" s="7">
        <f t="shared" si="20"/>
        <v>827.46174967873003</v>
      </c>
      <c r="F164" s="7">
        <f t="shared" si="21"/>
        <v>163432.67956688057</v>
      </c>
      <c r="G164" s="44">
        <f>ROI!$O$25</f>
        <v>6.1468451548166464E-2</v>
      </c>
      <c r="H164" s="69"/>
      <c r="I164" s="7">
        <f t="shared" si="24"/>
        <v>169493.66883191085</v>
      </c>
      <c r="J164" s="46">
        <f t="shared" si="23"/>
        <v>6.4385645109773668E-2</v>
      </c>
      <c r="K164" s="7">
        <f t="shared" si="22"/>
        <v>866.73174961922848</v>
      </c>
      <c r="L164" s="70">
        <f t="shared" si="25"/>
        <v>171426.80058153009</v>
      </c>
    </row>
    <row r="165" spans="1:12" ht="16" customHeight="1" x14ac:dyDescent="0.25">
      <c r="A165" s="71">
        <f t="shared" si="18"/>
        <v>48913</v>
      </c>
      <c r="B165" s="68">
        <v>160</v>
      </c>
      <c r="C165" s="7">
        <f t="shared" si="19"/>
        <v>163432.67956688057</v>
      </c>
      <c r="D165" s="7">
        <f>ROI!O9</f>
        <v>1066.4000000000001</v>
      </c>
      <c r="E165" s="7">
        <f t="shared" si="20"/>
        <v>837.16281211198441</v>
      </c>
      <c r="F165" s="7">
        <f t="shared" si="21"/>
        <v>165336.24237899255</v>
      </c>
      <c r="G165" s="44">
        <f>ROI!$O$25</f>
        <v>6.1468451548166464E-2</v>
      </c>
      <c r="H165" s="69"/>
      <c r="I165" s="7">
        <f t="shared" si="24"/>
        <v>171426.80058153009</v>
      </c>
      <c r="J165" s="46">
        <f t="shared" si="23"/>
        <v>6.4385645109773668E-2</v>
      </c>
      <c r="K165" s="7">
        <f t="shared" si="22"/>
        <v>876.89320882771096</v>
      </c>
      <c r="L165" s="70">
        <f t="shared" si="25"/>
        <v>173370.09379035779</v>
      </c>
    </row>
    <row r="166" spans="1:12" ht="16" customHeight="1" x14ac:dyDescent="0.25">
      <c r="A166" s="71">
        <f t="shared" si="18"/>
        <v>48944</v>
      </c>
      <c r="B166" s="68">
        <v>161</v>
      </c>
      <c r="C166" s="7">
        <f t="shared" si="19"/>
        <v>165336.24237899255</v>
      </c>
      <c r="D166" s="7">
        <f>ROI!O10</f>
        <v>1066.4000000000001</v>
      </c>
      <c r="E166" s="7">
        <f t="shared" si="20"/>
        <v>846.91356698575089</v>
      </c>
      <c r="F166" s="7">
        <f t="shared" si="21"/>
        <v>167249.5559459783</v>
      </c>
      <c r="G166" s="44">
        <f>ROI!$O$25</f>
        <v>6.1468451548166464E-2</v>
      </c>
      <c r="H166" s="69"/>
      <c r="I166" s="7">
        <f t="shared" si="24"/>
        <v>173370.09379035779</v>
      </c>
      <c r="J166" s="46">
        <f t="shared" si="23"/>
        <v>6.4385645109773668E-2</v>
      </c>
      <c r="K166" s="7">
        <f t="shared" si="22"/>
        <v>887.10671879977792</v>
      </c>
      <c r="L166" s="70">
        <f t="shared" si="25"/>
        <v>175323.60050915755</v>
      </c>
    </row>
    <row r="167" spans="1:12" ht="16" customHeight="1" x14ac:dyDescent="0.25">
      <c r="A167" s="71">
        <f t="shared" si="18"/>
        <v>48975</v>
      </c>
      <c r="B167" s="68">
        <v>162</v>
      </c>
      <c r="C167" s="7">
        <f t="shared" si="19"/>
        <v>167249.5559459783</v>
      </c>
      <c r="D167" s="7">
        <f>ROI!O11</f>
        <v>1066.4000000000001</v>
      </c>
      <c r="E167" s="7">
        <f t="shared" si="20"/>
        <v>856.7142688431436</v>
      </c>
      <c r="F167" s="7">
        <f t="shared" si="21"/>
        <v>169172.67021482144</v>
      </c>
      <c r="G167" s="44">
        <f>ROI!$O$25</f>
        <v>6.1468451548166464E-2</v>
      </c>
      <c r="H167" s="69"/>
      <c r="I167" s="7">
        <f t="shared" si="24"/>
        <v>175323.60050915755</v>
      </c>
      <c r="J167" s="46">
        <f t="shared" si="23"/>
        <v>6.4385645109773668E-2</v>
      </c>
      <c r="K167" s="7">
        <f t="shared" si="22"/>
        <v>897.37254615874963</v>
      </c>
      <c r="L167" s="70">
        <f t="shared" si="25"/>
        <v>177287.3730553163</v>
      </c>
    </row>
    <row r="168" spans="1:12" ht="16" customHeight="1" x14ac:dyDescent="0.25">
      <c r="A168" s="71">
        <f t="shared" si="18"/>
        <v>49003</v>
      </c>
      <c r="B168" s="68">
        <v>163</v>
      </c>
      <c r="C168" s="7">
        <f t="shared" si="19"/>
        <v>169172.67021482144</v>
      </c>
      <c r="D168" s="7">
        <f>ROI!O12</f>
        <v>1066.4000000000001</v>
      </c>
      <c r="E168" s="7">
        <f t="shared" si="20"/>
        <v>866.56517353114123</v>
      </c>
      <c r="F168" s="7">
        <f t="shared" si="21"/>
        <v>171105.63538835259</v>
      </c>
      <c r="G168" s="44">
        <f>ROI!$O$25</f>
        <v>6.1468451548166464E-2</v>
      </c>
      <c r="H168" s="69"/>
      <c r="I168" s="7">
        <f t="shared" si="24"/>
        <v>177287.3730553163</v>
      </c>
      <c r="J168" s="46">
        <f t="shared" si="23"/>
        <v>6.4385645109773668E-2</v>
      </c>
      <c r="K168" s="7">
        <f t="shared" si="22"/>
        <v>907.6909588936893</v>
      </c>
      <c r="L168" s="70">
        <f t="shared" si="25"/>
        <v>179261.46401420998</v>
      </c>
    </row>
    <row r="169" spans="1:12" ht="16" customHeight="1" x14ac:dyDescent="0.25">
      <c r="A169" s="71">
        <f t="shared" si="18"/>
        <v>49034</v>
      </c>
      <c r="B169" s="68">
        <v>164</v>
      </c>
      <c r="C169" s="7">
        <f t="shared" si="19"/>
        <v>171105.63538835259</v>
      </c>
      <c r="D169" s="7">
        <f>ROI!O13</f>
        <v>1066.4000000000001</v>
      </c>
      <c r="E169" s="7">
        <f t="shared" si="20"/>
        <v>876.46653820726567</v>
      </c>
      <c r="F169" s="7">
        <f t="shared" si="21"/>
        <v>173048.50192655984</v>
      </c>
      <c r="G169" s="44">
        <f>ROI!$O$25</f>
        <v>6.1468451548166464E-2</v>
      </c>
      <c r="H169" s="69"/>
      <c r="I169" s="7">
        <f t="shared" si="24"/>
        <v>179261.46401420998</v>
      </c>
      <c r="J169" s="46">
        <f t="shared" si="23"/>
        <v>6.4385645109773668E-2</v>
      </c>
      <c r="K169" s="7">
        <f t="shared" si="22"/>
        <v>918.06222636639995</v>
      </c>
      <c r="L169" s="70">
        <f t="shared" si="25"/>
        <v>181245.92624057637</v>
      </c>
    </row>
    <row r="170" spans="1:12" ht="16" customHeight="1" x14ac:dyDescent="0.25">
      <c r="A170" s="71">
        <f t="shared" si="18"/>
        <v>49064</v>
      </c>
      <c r="B170" s="68">
        <v>165</v>
      </c>
      <c r="C170" s="7">
        <f t="shared" si="19"/>
        <v>173048.50192655984</v>
      </c>
      <c r="D170" s="7">
        <f>ROI!O14</f>
        <v>1066.4000000000001</v>
      </c>
      <c r="E170" s="7">
        <f t="shared" si="20"/>
        <v>886.41862134629457</v>
      </c>
      <c r="F170" s="7">
        <f t="shared" si="21"/>
        <v>175001.32054790613</v>
      </c>
      <c r="G170" s="44">
        <f>ROI!$O$25</f>
        <v>6.1468451548166464E-2</v>
      </c>
      <c r="H170" s="69"/>
      <c r="I170" s="7">
        <f t="shared" si="24"/>
        <v>181245.92624057637</v>
      </c>
      <c r="J170" s="46">
        <f t="shared" si="23"/>
        <v>6.4385645109773668E-2</v>
      </c>
      <c r="K170" s="7">
        <f t="shared" si="22"/>
        <v>928.48661931845561</v>
      </c>
      <c r="L170" s="70">
        <f t="shared" si="25"/>
        <v>183240.81285989482</v>
      </c>
    </row>
    <row r="171" spans="1:12" ht="16" customHeight="1" x14ac:dyDescent="0.25">
      <c r="A171" s="71">
        <f t="shared" si="18"/>
        <v>49095</v>
      </c>
      <c r="B171" s="68">
        <v>166</v>
      </c>
      <c r="C171" s="7">
        <f t="shared" si="19"/>
        <v>175001.32054790613</v>
      </c>
      <c r="D171" s="7">
        <f>ROI!O15</f>
        <v>1066.4000000000001</v>
      </c>
      <c r="E171" s="7">
        <f t="shared" si="20"/>
        <v>896.42168274700964</v>
      </c>
      <c r="F171" s="7">
        <f t="shared" si="21"/>
        <v>176964.14223065315</v>
      </c>
      <c r="G171" s="44">
        <f>ROI!$O$25</f>
        <v>6.1468451548166464E-2</v>
      </c>
      <c r="H171" s="69"/>
      <c r="I171" s="7">
        <f t="shared" si="24"/>
        <v>183240.81285989482</v>
      </c>
      <c r="J171" s="46">
        <f t="shared" si="23"/>
        <v>6.4385645109773668E-2</v>
      </c>
      <c r="K171" s="7">
        <f t="shared" si="22"/>
        <v>938.96440987826884</v>
      </c>
      <c r="L171" s="70">
        <f t="shared" si="25"/>
        <v>185246.17726977309</v>
      </c>
    </row>
    <row r="172" spans="1:12" ht="16" customHeight="1" x14ac:dyDescent="0.25">
      <c r="A172" s="71">
        <f t="shared" si="18"/>
        <v>49125</v>
      </c>
      <c r="B172" s="68">
        <v>167</v>
      </c>
      <c r="C172" s="7">
        <f t="shared" si="19"/>
        <v>176964.14223065315</v>
      </c>
      <c r="D172" s="7">
        <f>ROI!O16</f>
        <v>1066.4000000000001</v>
      </c>
      <c r="E172" s="7">
        <f t="shared" si="20"/>
        <v>906.47598353897854</v>
      </c>
      <c r="F172" s="7">
        <f t="shared" si="21"/>
        <v>178937.01821419213</v>
      </c>
      <c r="G172" s="44">
        <f>ROI!$O$25</f>
        <v>6.1468451548166464E-2</v>
      </c>
      <c r="H172" s="69"/>
      <c r="I172" s="7">
        <f t="shared" si="24"/>
        <v>185246.17726977309</v>
      </c>
      <c r="J172" s="46">
        <f t="shared" si="23"/>
        <v>6.4385645109773668E-2</v>
      </c>
      <c r="K172" s="7">
        <f t="shared" si="22"/>
        <v>949.49587156819541</v>
      </c>
      <c r="L172" s="70">
        <f t="shared" si="25"/>
        <v>187262.07314134127</v>
      </c>
    </row>
    <row r="173" spans="1:12" ht="16" customHeight="1" x14ac:dyDescent="0.25">
      <c r="A173" s="71">
        <f t="shared" si="18"/>
        <v>49156</v>
      </c>
      <c r="B173" s="68">
        <v>168</v>
      </c>
      <c r="C173" s="7">
        <f t="shared" si="19"/>
        <v>178937.01821419213</v>
      </c>
      <c r="D173" s="7">
        <f>ROI!O17</f>
        <v>1066.4000000000001</v>
      </c>
      <c r="E173" s="7">
        <f t="shared" si="20"/>
        <v>916.58178618937075</v>
      </c>
      <c r="F173" s="31">
        <f t="shared" si="21"/>
        <v>180920.00000038149</v>
      </c>
      <c r="G173" s="44">
        <f>ROI!$O$25</f>
        <v>6.1468451548166464E-2</v>
      </c>
      <c r="H173" s="69"/>
      <c r="I173" s="7">
        <f t="shared" si="24"/>
        <v>187262.07314134127</v>
      </c>
      <c r="J173" s="46">
        <f t="shared" si="23"/>
        <v>6.4385645109773668E-2</v>
      </c>
      <c r="K173" s="7">
        <f t="shared" si="22"/>
        <v>960.08127931167337</v>
      </c>
      <c r="L173" s="70">
        <f t="shared" si="25"/>
        <v>189288.55442065294</v>
      </c>
    </row>
    <row r="174" spans="1:12" ht="16" customHeight="1" x14ac:dyDescent="0.25">
      <c r="A174" s="71">
        <f t="shared" si="18"/>
        <v>49187</v>
      </c>
      <c r="B174" s="68">
        <v>169</v>
      </c>
      <c r="C174" s="7">
        <f t="shared" si="19"/>
        <v>180920.00000038149</v>
      </c>
      <c r="D174" s="7">
        <f>ROI!P6</f>
        <v>1130.4000000000001</v>
      </c>
      <c r="E174" s="7">
        <f t="shared" si="20"/>
        <v>1237.610510312694</v>
      </c>
      <c r="F174" s="7">
        <f t="shared" si="21"/>
        <v>183288.01051069418</v>
      </c>
      <c r="G174" s="44">
        <f>ROI!$P$25</f>
        <v>8.2087807449264943E-2</v>
      </c>
      <c r="H174" s="69"/>
      <c r="I174" s="7">
        <f t="shared" si="24"/>
        <v>189288.55442065294</v>
      </c>
      <c r="J174" s="46">
        <f t="shared" si="23"/>
        <v>6.4385645109773668E-2</v>
      </c>
      <c r="K174" s="7">
        <f t="shared" si="22"/>
        <v>970.72090944040121</v>
      </c>
      <c r="L174" s="70">
        <f t="shared" si="25"/>
        <v>191389.67533009333</v>
      </c>
    </row>
    <row r="175" spans="1:12" ht="16" customHeight="1" x14ac:dyDescent="0.25">
      <c r="A175" s="71">
        <f t="shared" si="18"/>
        <v>49217</v>
      </c>
      <c r="B175" s="68">
        <v>170</v>
      </c>
      <c r="C175" s="7">
        <f t="shared" si="19"/>
        <v>183288.01051069418</v>
      </c>
      <c r="D175" s="7">
        <f>ROI!P7</f>
        <v>1130.4000000000001</v>
      </c>
      <c r="E175" s="7">
        <f t="shared" si="20"/>
        <v>1253.8092428800594</v>
      </c>
      <c r="F175" s="7">
        <f t="shared" si="21"/>
        <v>185672.21975357423</v>
      </c>
      <c r="G175" s="44">
        <f>ROI!$P$25</f>
        <v>8.2087807449264943E-2</v>
      </c>
      <c r="H175" s="69"/>
      <c r="I175" s="7">
        <f t="shared" si="24"/>
        <v>191389.67533009333</v>
      </c>
      <c r="J175" s="46">
        <f t="shared" si="23"/>
        <v>6.4385645109773668E-2</v>
      </c>
      <c r="K175" s="7">
        <f t="shared" si="22"/>
        <v>983.4263998015017</v>
      </c>
      <c r="L175" s="70">
        <f t="shared" si="25"/>
        <v>193503.50172989484</v>
      </c>
    </row>
    <row r="176" spans="1:12" ht="16" customHeight="1" x14ac:dyDescent="0.25">
      <c r="A176" s="71">
        <f t="shared" si="18"/>
        <v>49248</v>
      </c>
      <c r="B176" s="68">
        <v>171</v>
      </c>
      <c r="C176" s="7">
        <f t="shared" si="19"/>
        <v>185672.21975357423</v>
      </c>
      <c r="D176" s="7">
        <f>ROI!P8</f>
        <v>1130.4000000000001</v>
      </c>
      <c r="E176" s="7">
        <f t="shared" si="20"/>
        <v>1270.1187853174174</v>
      </c>
      <c r="F176" s="7">
        <f t="shared" si="21"/>
        <v>188072.73853889163</v>
      </c>
      <c r="G176" s="44">
        <f>ROI!$P$25</f>
        <v>8.2087807449264943E-2</v>
      </c>
      <c r="H176" s="69"/>
      <c r="I176" s="7">
        <f t="shared" si="24"/>
        <v>193503.50172989484</v>
      </c>
      <c r="J176" s="46">
        <f t="shared" si="23"/>
        <v>6.4385645109773668E-2</v>
      </c>
      <c r="K176" s="7">
        <f t="shared" si="22"/>
        <v>996.21880398312817</v>
      </c>
      <c r="L176" s="70">
        <f t="shared" si="25"/>
        <v>195630.12053387795</v>
      </c>
    </row>
    <row r="177" spans="1:12" ht="16" customHeight="1" x14ac:dyDescent="0.25">
      <c r="A177" s="71">
        <f t="shared" si="18"/>
        <v>49278</v>
      </c>
      <c r="B177" s="68">
        <v>172</v>
      </c>
      <c r="C177" s="7">
        <f t="shared" si="19"/>
        <v>188072.73853889163</v>
      </c>
      <c r="D177" s="7">
        <f>ROI!P9</f>
        <v>1130.4000000000001</v>
      </c>
      <c r="E177" s="7">
        <f t="shared" si="20"/>
        <v>1286.539895636374</v>
      </c>
      <c r="F177" s="7">
        <f t="shared" si="21"/>
        <v>190489.678434528</v>
      </c>
      <c r="G177" s="44">
        <f>ROI!$P$25</f>
        <v>8.2087807449264943E-2</v>
      </c>
      <c r="H177" s="69"/>
      <c r="I177" s="7">
        <f t="shared" si="24"/>
        <v>195630.12053387795</v>
      </c>
      <c r="J177" s="46">
        <f t="shared" si="23"/>
        <v>6.4385645109773668E-2</v>
      </c>
      <c r="K177" s="7">
        <f t="shared" si="22"/>
        <v>1009.0987165323608</v>
      </c>
      <c r="L177" s="70">
        <f t="shared" si="25"/>
        <v>197769.61925041032</v>
      </c>
    </row>
    <row r="178" spans="1:12" ht="16" customHeight="1" x14ac:dyDescent="0.25">
      <c r="A178" s="71">
        <f t="shared" si="18"/>
        <v>49309</v>
      </c>
      <c r="B178" s="68">
        <v>173</v>
      </c>
      <c r="C178" s="7">
        <f t="shared" si="19"/>
        <v>190489.678434528</v>
      </c>
      <c r="D178" s="7">
        <f>ROI!P10</f>
        <v>1130.4000000000001</v>
      </c>
      <c r="E178" s="7">
        <f t="shared" si="20"/>
        <v>1303.0733370338276</v>
      </c>
      <c r="F178" s="7">
        <f t="shared" si="21"/>
        <v>192923.15177156182</v>
      </c>
      <c r="G178" s="44">
        <f>ROI!$P$25</f>
        <v>8.2087807449264943E-2</v>
      </c>
      <c r="H178" s="69"/>
      <c r="I178" s="7">
        <f t="shared" si="24"/>
        <v>197769.61925041032</v>
      </c>
      <c r="J178" s="46">
        <f t="shared" si="23"/>
        <v>6.4385645109773668E-2</v>
      </c>
      <c r="K178" s="7">
        <f t="shared" si="22"/>
        <v>1022.0667360633688</v>
      </c>
      <c r="L178" s="70">
        <f t="shared" si="25"/>
        <v>199922.08598647368</v>
      </c>
    </row>
    <row r="179" spans="1:12" ht="16" customHeight="1" x14ac:dyDescent="0.25">
      <c r="A179" s="71">
        <f t="shared" si="18"/>
        <v>49340</v>
      </c>
      <c r="B179" s="68">
        <v>174</v>
      </c>
      <c r="C179" s="7">
        <f t="shared" si="19"/>
        <v>192923.15177156182</v>
      </c>
      <c r="D179" s="7">
        <f>ROI!P11</f>
        <v>1130.4000000000001</v>
      </c>
      <c r="E179" s="7">
        <f t="shared" si="20"/>
        <v>1319.7198779274404</v>
      </c>
      <c r="F179" s="7">
        <f t="shared" si="21"/>
        <v>195373.27164948927</v>
      </c>
      <c r="G179" s="44">
        <f>ROI!$P$25</f>
        <v>8.2087807449264943E-2</v>
      </c>
      <c r="H179" s="69"/>
      <c r="I179" s="7">
        <f t="shared" si="24"/>
        <v>199922.08598647368</v>
      </c>
      <c r="J179" s="46">
        <f t="shared" si="23"/>
        <v>6.4385645109773668E-2</v>
      </c>
      <c r="K179" s="7">
        <f t="shared" si="22"/>
        <v>1035.123465285232</v>
      </c>
      <c r="L179" s="70">
        <f t="shared" si="25"/>
        <v>202087.60945175891</v>
      </c>
    </row>
    <row r="180" spans="1:12" ht="16" customHeight="1" x14ac:dyDescent="0.25">
      <c r="A180" s="71">
        <f t="shared" si="18"/>
        <v>49368</v>
      </c>
      <c r="B180" s="68">
        <v>175</v>
      </c>
      <c r="C180" s="7">
        <f t="shared" si="19"/>
        <v>195373.27164948927</v>
      </c>
      <c r="D180" s="7">
        <f>ROI!P12</f>
        <v>1130.4000000000001</v>
      </c>
      <c r="E180" s="7">
        <f t="shared" si="20"/>
        <v>1336.4802919913507</v>
      </c>
      <c r="F180" s="7">
        <f t="shared" si="21"/>
        <v>197840.15194148061</v>
      </c>
      <c r="G180" s="44">
        <f>ROI!$P$25</f>
        <v>8.2087807449264943E-2</v>
      </c>
      <c r="H180" s="69"/>
      <c r="I180" s="7">
        <f t="shared" si="24"/>
        <v>202087.60945175891</v>
      </c>
      <c r="J180" s="46">
        <f t="shared" si="23"/>
        <v>6.4385645109773668E-2</v>
      </c>
      <c r="K180" s="7">
        <f t="shared" si="22"/>
        <v>1048.2695110299517</v>
      </c>
      <c r="L180" s="70">
        <f t="shared" si="25"/>
        <v>204266.27896278884</v>
      </c>
    </row>
    <row r="181" spans="1:12" ht="16" customHeight="1" x14ac:dyDescent="0.25">
      <c r="A181" s="71">
        <f t="shared" si="18"/>
        <v>49399</v>
      </c>
      <c r="B181" s="68">
        <v>176</v>
      </c>
      <c r="C181" s="7">
        <f t="shared" si="19"/>
        <v>197840.15194148061</v>
      </c>
      <c r="D181" s="7">
        <f>ROI!P13</f>
        <v>1130.4000000000001</v>
      </c>
      <c r="E181" s="7">
        <f t="shared" si="20"/>
        <v>1353.3553581921317</v>
      </c>
      <c r="F181" s="7">
        <f t="shared" si="21"/>
        <v>200323.90729967275</v>
      </c>
      <c r="G181" s="44">
        <f>ROI!$P$25</f>
        <v>8.2087807449264943E-2</v>
      </c>
      <c r="H181" s="69"/>
      <c r="I181" s="7">
        <f t="shared" si="24"/>
        <v>204266.27896278884</v>
      </c>
      <c r="J181" s="46">
        <f t="shared" si="23"/>
        <v>6.4385645109773668E-2</v>
      </c>
      <c r="K181" s="7">
        <f t="shared" si="22"/>
        <v>1061.505484280656</v>
      </c>
      <c r="L181" s="70">
        <f t="shared" si="25"/>
        <v>206458.18444706948</v>
      </c>
    </row>
    <row r="182" spans="1:12" ht="16" customHeight="1" x14ac:dyDescent="0.25">
      <c r="A182" s="71">
        <f t="shared" si="18"/>
        <v>49429</v>
      </c>
      <c r="B182" s="68">
        <v>177</v>
      </c>
      <c r="C182" s="7">
        <f t="shared" si="19"/>
        <v>200323.90729967275</v>
      </c>
      <c r="D182" s="7">
        <f>ROI!P14</f>
        <v>1130.4000000000001</v>
      </c>
      <c r="E182" s="7">
        <f t="shared" si="20"/>
        <v>1370.3458608249948</v>
      </c>
      <c r="F182" s="7">
        <f t="shared" si="21"/>
        <v>202824.65316049775</v>
      </c>
      <c r="G182" s="44">
        <f>ROI!$P$25</f>
        <v>8.2087807449264943E-2</v>
      </c>
      <c r="H182" s="69"/>
      <c r="I182" s="7">
        <f t="shared" si="24"/>
        <v>206458.18444706948</v>
      </c>
      <c r="J182" s="46">
        <f t="shared" si="23"/>
        <v>6.4385645109773668E-2</v>
      </c>
      <c r="K182" s="7">
        <f t="shared" si="22"/>
        <v>1074.8320001999939</v>
      </c>
      <c r="L182" s="70">
        <f t="shared" si="25"/>
        <v>208663.41644726947</v>
      </c>
    </row>
    <row r="183" spans="1:12" ht="16" customHeight="1" x14ac:dyDescent="0.25">
      <c r="A183" s="71">
        <f t="shared" si="18"/>
        <v>49460</v>
      </c>
      <c r="B183" s="68">
        <v>178</v>
      </c>
      <c r="C183" s="7">
        <f t="shared" si="19"/>
        <v>202824.65316049775</v>
      </c>
      <c r="D183" s="7">
        <f>ROI!P15</f>
        <v>1130.4000000000001</v>
      </c>
      <c r="E183" s="7">
        <f t="shared" si="20"/>
        <v>1387.4525895502404</v>
      </c>
      <c r="F183" s="7">
        <f t="shared" si="21"/>
        <v>205342.50575004797</v>
      </c>
      <c r="G183" s="44">
        <f>ROI!$P$25</f>
        <v>8.2087807449264943E-2</v>
      </c>
      <c r="H183" s="69"/>
      <c r="I183" s="7">
        <f t="shared" si="24"/>
        <v>208663.41644726947</v>
      </c>
      <c r="J183" s="46">
        <f t="shared" si="23"/>
        <v>6.4385645109773668E-2</v>
      </c>
      <c r="K183" s="7">
        <f t="shared" si="22"/>
        <v>1088.2496781587286</v>
      </c>
      <c r="L183" s="70">
        <f t="shared" si="25"/>
        <v>210882.06612542819</v>
      </c>
    </row>
    <row r="184" spans="1:12" ht="16" customHeight="1" x14ac:dyDescent="0.25">
      <c r="A184" s="71">
        <f t="shared" si="18"/>
        <v>49490</v>
      </c>
      <c r="B184" s="68">
        <v>179</v>
      </c>
      <c r="C184" s="7">
        <f t="shared" si="19"/>
        <v>205342.50575004797</v>
      </c>
      <c r="D184" s="7">
        <f>ROI!P16</f>
        <v>1130.4000000000001</v>
      </c>
      <c r="E184" s="7">
        <f t="shared" si="20"/>
        <v>1404.6763394299599</v>
      </c>
      <c r="F184" s="7">
        <f t="shared" si="21"/>
        <v>207877.58208947792</v>
      </c>
      <c r="G184" s="44">
        <f>ROI!$P$25</f>
        <v>8.2087807449264943E-2</v>
      </c>
      <c r="H184" s="69"/>
      <c r="I184" s="7">
        <f t="shared" si="24"/>
        <v>210882.06612542819</v>
      </c>
      <c r="J184" s="46">
        <f t="shared" si="23"/>
        <v>6.4385645109773668E-2</v>
      </c>
      <c r="K184" s="7">
        <f t="shared" si="22"/>
        <v>1101.7591417645206</v>
      </c>
      <c r="L184" s="70">
        <f t="shared" si="25"/>
        <v>213114.2252671927</v>
      </c>
    </row>
    <row r="185" spans="1:12" ht="16" customHeight="1" x14ac:dyDescent="0.25">
      <c r="A185" s="71">
        <f t="shared" si="18"/>
        <v>49521</v>
      </c>
      <c r="B185" s="68">
        <v>180</v>
      </c>
      <c r="C185" s="7">
        <f t="shared" si="19"/>
        <v>207877.58208947792</v>
      </c>
      <c r="D185" s="7">
        <f>ROI!P17</f>
        <v>1130.4000000000001</v>
      </c>
      <c r="E185" s="7">
        <f t="shared" si="20"/>
        <v>1422.017910964986</v>
      </c>
      <c r="F185" s="31">
        <f t="shared" si="21"/>
        <v>210430.0000004429</v>
      </c>
      <c r="G185" s="44">
        <f>ROI!$P$25</f>
        <v>8.2087807449264943E-2</v>
      </c>
      <c r="H185" s="69"/>
      <c r="I185" s="7">
        <f t="shared" si="24"/>
        <v>213114.2252671927</v>
      </c>
      <c r="J185" s="46">
        <f t="shared" si="23"/>
        <v>6.4385645109773668E-2</v>
      </c>
      <c r="K185" s="7">
        <f t="shared" si="22"/>
        <v>1115.361018890914</v>
      </c>
      <c r="L185" s="70">
        <f t="shared" si="25"/>
        <v>215359.98628608361</v>
      </c>
    </row>
    <row r="186" spans="1:12" ht="16" customHeight="1" x14ac:dyDescent="0.25">
      <c r="A186" s="71">
        <f t="shared" si="18"/>
        <v>49552</v>
      </c>
      <c r="B186" s="68">
        <v>181</v>
      </c>
      <c r="C186" s="7">
        <f t="shared" si="19"/>
        <v>210430.0000004429</v>
      </c>
      <c r="D186" s="7">
        <f>ROI!Q6</f>
        <v>1198.2</v>
      </c>
      <c r="E186" s="7">
        <f t="shared" si="20"/>
        <v>1326.5615556645018</v>
      </c>
      <c r="F186" s="7">
        <f t="shared" si="21"/>
        <v>212954.76155610741</v>
      </c>
      <c r="G186" s="44">
        <f>ROI!$Q$25</f>
        <v>7.564861791541376E-2</v>
      </c>
      <c r="H186" s="69"/>
      <c r="I186" s="7">
        <f t="shared" si="24"/>
        <v>215359.98628608361</v>
      </c>
      <c r="J186" s="46">
        <f t="shared" si="23"/>
        <v>6.4385645109773668E-2</v>
      </c>
      <c r="K186" s="7">
        <f t="shared" si="22"/>
        <v>1129.0559417065158</v>
      </c>
      <c r="L186" s="70">
        <f t="shared" si="25"/>
        <v>217687.24222779015</v>
      </c>
    </row>
    <row r="187" spans="1:12" ht="16" customHeight="1" x14ac:dyDescent="0.25">
      <c r="A187" s="71">
        <f t="shared" si="18"/>
        <v>49582</v>
      </c>
      <c r="B187" s="68">
        <v>182</v>
      </c>
      <c r="C187" s="7">
        <f t="shared" si="19"/>
        <v>212954.76155610741</v>
      </c>
      <c r="D187" s="7">
        <f>ROI!Q7</f>
        <v>1198.2</v>
      </c>
      <c r="E187" s="7">
        <f t="shared" si="20"/>
        <v>1342.4777825188344</v>
      </c>
      <c r="F187" s="7">
        <f t="shared" si="21"/>
        <v>215495.43933862625</v>
      </c>
      <c r="G187" s="44">
        <f>ROI!$Q$25</f>
        <v>7.564861791541376E-2</v>
      </c>
      <c r="H187" s="69"/>
      <c r="I187" s="7">
        <f t="shared" si="24"/>
        <v>217687.24222779015</v>
      </c>
      <c r="J187" s="46">
        <f t="shared" si="23"/>
        <v>6.4385645109773668E-2</v>
      </c>
      <c r="K187" s="7">
        <f t="shared" si="22"/>
        <v>1142.6024751656671</v>
      </c>
      <c r="L187" s="70">
        <f t="shared" si="25"/>
        <v>220028.04470295584</v>
      </c>
    </row>
    <row r="188" spans="1:12" ht="16" customHeight="1" x14ac:dyDescent="0.25">
      <c r="A188" s="71">
        <f t="shared" si="18"/>
        <v>49613</v>
      </c>
      <c r="B188" s="68">
        <v>183</v>
      </c>
      <c r="C188" s="7">
        <f t="shared" si="19"/>
        <v>215495.43933862625</v>
      </c>
      <c r="D188" s="7">
        <f>ROI!Q8</f>
        <v>1198.2</v>
      </c>
      <c r="E188" s="7">
        <f t="shared" si="20"/>
        <v>1358.4943460868301</v>
      </c>
      <c r="F188" s="7">
        <f t="shared" si="21"/>
        <v>218052.1336847131</v>
      </c>
      <c r="G188" s="44">
        <f>ROI!$Q$25</f>
        <v>7.564861791541376E-2</v>
      </c>
      <c r="H188" s="69"/>
      <c r="I188" s="7">
        <f t="shared" si="24"/>
        <v>220028.04470295584</v>
      </c>
      <c r="J188" s="46">
        <f t="shared" si="23"/>
        <v>6.4385645109773668E-2</v>
      </c>
      <c r="K188" s="7">
        <f t="shared" si="22"/>
        <v>1156.2344066692958</v>
      </c>
      <c r="L188" s="70">
        <f t="shared" si="25"/>
        <v>222382.47910962516</v>
      </c>
    </row>
    <row r="189" spans="1:12" ht="16" customHeight="1" x14ac:dyDescent="0.25">
      <c r="A189" s="71">
        <f t="shared" si="18"/>
        <v>49643</v>
      </c>
      <c r="B189" s="68">
        <v>184</v>
      </c>
      <c r="C189" s="7">
        <f t="shared" si="19"/>
        <v>218052.1336847131</v>
      </c>
      <c r="D189" s="7">
        <f>ROI!Q9</f>
        <v>1198.2</v>
      </c>
      <c r="E189" s="7">
        <f t="shared" si="20"/>
        <v>1374.6118788962985</v>
      </c>
      <c r="F189" s="7">
        <f t="shared" si="21"/>
        <v>220624.94556360942</v>
      </c>
      <c r="G189" s="44">
        <f>ROI!$Q$25</f>
        <v>7.564861791541376E-2</v>
      </c>
      <c r="H189" s="69"/>
      <c r="I189" s="7">
        <f t="shared" si="24"/>
        <v>222382.47910962516</v>
      </c>
      <c r="J189" s="46">
        <f t="shared" si="23"/>
        <v>6.4385645109773668E-2</v>
      </c>
      <c r="K189" s="7">
        <f t="shared" si="22"/>
        <v>1169.9522745710717</v>
      </c>
      <c r="L189" s="70">
        <f t="shared" si="25"/>
        <v>224750.63138419625</v>
      </c>
    </row>
    <row r="190" spans="1:12" ht="16" customHeight="1" x14ac:dyDescent="0.25">
      <c r="A190" s="71">
        <f t="shared" si="18"/>
        <v>49674</v>
      </c>
      <c r="B190" s="68">
        <v>185</v>
      </c>
      <c r="C190" s="7">
        <f t="shared" si="19"/>
        <v>220624.94556360942</v>
      </c>
      <c r="D190" s="7">
        <f>ROI!Q10</f>
        <v>1198.2</v>
      </c>
      <c r="E190" s="7">
        <f t="shared" si="20"/>
        <v>1390.8310174625374</v>
      </c>
      <c r="F190" s="7">
        <f t="shared" si="21"/>
        <v>223213.97658107197</v>
      </c>
      <c r="G190" s="44">
        <f>ROI!$Q$25</f>
        <v>7.564861791541376E-2</v>
      </c>
      <c r="H190" s="69"/>
      <c r="I190" s="7">
        <f t="shared" si="24"/>
        <v>224750.63138419625</v>
      </c>
      <c r="J190" s="46">
        <f t="shared" si="23"/>
        <v>6.4385645109773668E-2</v>
      </c>
      <c r="K190" s="7">
        <f t="shared" si="22"/>
        <v>1183.7566206184742</v>
      </c>
      <c r="L190" s="70">
        <f t="shared" si="25"/>
        <v>227132.58800481475</v>
      </c>
    </row>
    <row r="191" spans="1:12" ht="16" customHeight="1" x14ac:dyDescent="0.25">
      <c r="A191" s="71">
        <f t="shared" si="18"/>
        <v>49705</v>
      </c>
      <c r="B191" s="68">
        <v>186</v>
      </c>
      <c r="C191" s="7">
        <f t="shared" si="19"/>
        <v>223213.97658107197</v>
      </c>
      <c r="D191" s="7">
        <f>ROI!Q11</f>
        <v>1198.2</v>
      </c>
      <c r="E191" s="7">
        <f t="shared" si="20"/>
        <v>1407.1524023134691</v>
      </c>
      <c r="F191" s="7">
        <f t="shared" si="21"/>
        <v>225819.32898338544</v>
      </c>
      <c r="G191" s="44">
        <f>ROI!$Q$25</f>
        <v>7.564861791541376E-2</v>
      </c>
      <c r="H191" s="69"/>
      <c r="I191" s="7">
        <f t="shared" si="24"/>
        <v>227132.58800481475</v>
      </c>
      <c r="J191" s="46">
        <f t="shared" si="23"/>
        <v>6.4385645109773668E-2</v>
      </c>
      <c r="K191" s="7">
        <f t="shared" si="22"/>
        <v>1197.647989974186</v>
      </c>
      <c r="L191" s="70">
        <f t="shared" si="25"/>
        <v>229528.43599478895</v>
      </c>
    </row>
    <row r="192" spans="1:12" ht="16" customHeight="1" x14ac:dyDescent="0.25">
      <c r="A192" s="71">
        <f t="shared" si="18"/>
        <v>49734</v>
      </c>
      <c r="B192" s="68">
        <v>187</v>
      </c>
      <c r="C192" s="7">
        <f t="shared" si="19"/>
        <v>225819.32898338544</v>
      </c>
      <c r="D192" s="7">
        <f>ROI!Q12</f>
        <v>1198.2</v>
      </c>
      <c r="E192" s="7">
        <f t="shared" si="20"/>
        <v>1423.576678014937</v>
      </c>
      <c r="F192" s="7">
        <f t="shared" si="21"/>
        <v>228441.10566140039</v>
      </c>
      <c r="G192" s="44">
        <f>ROI!$Q$25</f>
        <v>7.564861791541376E-2</v>
      </c>
      <c r="H192" s="69"/>
      <c r="I192" s="7">
        <f t="shared" si="24"/>
        <v>229528.43599478895</v>
      </c>
      <c r="J192" s="46">
        <f t="shared" si="23"/>
        <v>6.4385645109773668E-2</v>
      </c>
      <c r="K192" s="7">
        <f t="shared" si="22"/>
        <v>1211.6269312376235</v>
      </c>
      <c r="L192" s="70">
        <f t="shared" si="25"/>
        <v>231938.26292602657</v>
      </c>
    </row>
    <row r="193" spans="1:12" ht="16" customHeight="1" x14ac:dyDescent="0.25">
      <c r="A193" s="71">
        <f t="shared" si="18"/>
        <v>49765</v>
      </c>
      <c r="B193" s="68">
        <v>188</v>
      </c>
      <c r="C193" s="7">
        <f t="shared" si="19"/>
        <v>228441.10566140039</v>
      </c>
      <c r="D193" s="7">
        <f>ROI!Q13</f>
        <v>1198.2</v>
      </c>
      <c r="E193" s="7">
        <f t="shared" si="20"/>
        <v>1440.1044931961617</v>
      </c>
      <c r="F193" s="7">
        <f t="shared" si="21"/>
        <v>231079.41015459655</v>
      </c>
      <c r="G193" s="44">
        <f>ROI!$Q$25</f>
        <v>7.564861791541376E-2</v>
      </c>
      <c r="H193" s="69"/>
      <c r="I193" s="7">
        <f t="shared" si="24"/>
        <v>231938.26292602657</v>
      </c>
      <c r="J193" s="46">
        <f t="shared" si="23"/>
        <v>6.4385645109773668E-2</v>
      </c>
      <c r="K193" s="7">
        <f t="shared" si="22"/>
        <v>1225.6939964666028</v>
      </c>
      <c r="L193" s="70">
        <f t="shared" si="25"/>
        <v>234362.15692249319</v>
      </c>
    </row>
    <row r="194" spans="1:12" ht="16" customHeight="1" x14ac:dyDescent="0.25">
      <c r="A194" s="71">
        <f t="shared" si="18"/>
        <v>49795</v>
      </c>
      <c r="B194" s="68">
        <v>189</v>
      </c>
      <c r="C194" s="7">
        <f t="shared" si="19"/>
        <v>231079.41015459655</v>
      </c>
      <c r="D194" s="7">
        <f>ROI!Q14</f>
        <v>1198.2</v>
      </c>
      <c r="E194" s="7">
        <f t="shared" si="20"/>
        <v>1456.7365005753547</v>
      </c>
      <c r="F194" s="7">
        <f t="shared" si="21"/>
        <v>233734.34665517192</v>
      </c>
      <c r="G194" s="44">
        <f>ROI!$Q$25</f>
        <v>7.564861791541376E-2</v>
      </c>
      <c r="H194" s="69"/>
      <c r="I194" s="7">
        <f t="shared" si="24"/>
        <v>234362.15692249319</v>
      </c>
      <c r="J194" s="46">
        <f t="shared" si="23"/>
        <v>6.4385645109773668E-2</v>
      </c>
      <c r="K194" s="7">
        <f t="shared" si="22"/>
        <v>1239.8497411991402</v>
      </c>
      <c r="L194" s="70">
        <f t="shared" si="25"/>
        <v>236800.20666369234</v>
      </c>
    </row>
    <row r="195" spans="1:12" ht="16" customHeight="1" x14ac:dyDescent="0.25">
      <c r="A195" s="71">
        <f t="shared" si="18"/>
        <v>49826</v>
      </c>
      <c r="B195" s="68">
        <v>190</v>
      </c>
      <c r="C195" s="7">
        <f t="shared" si="19"/>
        <v>233734.34665517192</v>
      </c>
      <c r="D195" s="7">
        <f>ROI!Q15</f>
        <v>1198.2</v>
      </c>
      <c r="E195" s="7">
        <f t="shared" si="20"/>
        <v>1473.4733569854973</v>
      </c>
      <c r="F195" s="7">
        <f t="shared" si="21"/>
        <v>236406.02001215742</v>
      </c>
      <c r="G195" s="44">
        <f>ROI!$Q$25</f>
        <v>7.564861791541376E-2</v>
      </c>
      <c r="H195" s="69"/>
      <c r="I195" s="7">
        <f t="shared" si="24"/>
        <v>236800.20666369234</v>
      </c>
      <c r="J195" s="46">
        <f t="shared" si="23"/>
        <v>6.4385645109773668E-2</v>
      </c>
      <c r="K195" s="7">
        <f t="shared" si="22"/>
        <v>1254.0947244753927</v>
      </c>
      <c r="L195" s="70">
        <f t="shared" si="25"/>
        <v>239252.50138816776</v>
      </c>
    </row>
    <row r="196" spans="1:12" ht="16" customHeight="1" x14ac:dyDescent="0.25">
      <c r="A196" s="71">
        <f t="shared" si="18"/>
        <v>49856</v>
      </c>
      <c r="B196" s="68">
        <v>191</v>
      </c>
      <c r="C196" s="7">
        <f t="shared" si="19"/>
        <v>236406.02001215742</v>
      </c>
      <c r="D196" s="7">
        <f>ROI!Q16</f>
        <v>1198.2</v>
      </c>
      <c r="E196" s="7">
        <f t="shared" si="20"/>
        <v>1490.3157234002795</v>
      </c>
      <c r="F196" s="7">
        <f t="shared" si="21"/>
        <v>239094.5357355577</v>
      </c>
      <c r="G196" s="44">
        <f>ROI!$Q$25</f>
        <v>7.564861791541376E-2</v>
      </c>
      <c r="H196" s="69"/>
      <c r="I196" s="7">
        <f t="shared" si="24"/>
        <v>239252.50138816776</v>
      </c>
      <c r="J196" s="46">
        <f t="shared" si="23"/>
        <v>6.4385645109773668E-2</v>
      </c>
      <c r="K196" s="7">
        <f t="shared" si="22"/>
        <v>1268.4295088597348</v>
      </c>
      <c r="L196" s="70">
        <f t="shared" si="25"/>
        <v>241719.1308970275</v>
      </c>
    </row>
    <row r="197" spans="1:12" ht="16" customHeight="1" x14ac:dyDescent="0.25">
      <c r="A197" s="71">
        <f t="shared" si="18"/>
        <v>49887</v>
      </c>
      <c r="B197" s="68">
        <v>192</v>
      </c>
      <c r="C197" s="7">
        <f t="shared" si="19"/>
        <v>239094.5357355577</v>
      </c>
      <c r="D197" s="7">
        <f>ROI!Q17</f>
        <v>1198.2</v>
      </c>
      <c r="E197" s="7">
        <f t="shared" si="20"/>
        <v>1507.2642649602039</v>
      </c>
      <c r="F197" s="31">
        <f t="shared" si="21"/>
        <v>241800.0000005179</v>
      </c>
      <c r="G197" s="44">
        <f>ROI!$Q$25</f>
        <v>7.564861791541376E-2</v>
      </c>
      <c r="H197" s="69"/>
      <c r="I197" s="7">
        <f t="shared" si="24"/>
        <v>241719.1308970275</v>
      </c>
      <c r="J197" s="46">
        <f t="shared" si="23"/>
        <v>6.4385645109773668E-2</v>
      </c>
      <c r="K197" s="7">
        <f t="shared" si="22"/>
        <v>1282.8546604629762</v>
      </c>
      <c r="L197" s="70">
        <f t="shared" si="25"/>
        <v>244200.18555749048</v>
      </c>
    </row>
    <row r="198" spans="1:12" ht="16" customHeight="1" x14ac:dyDescent="0.25">
      <c r="A198" s="71">
        <f t="shared" si="18"/>
        <v>49918</v>
      </c>
      <c r="B198" s="68">
        <v>193</v>
      </c>
      <c r="C198" s="7">
        <f t="shared" si="19"/>
        <v>241800.0000005179</v>
      </c>
      <c r="D198" s="7">
        <f>ROI!R6</f>
        <v>1270.1500000000001</v>
      </c>
      <c r="E198" s="7">
        <f t="shared" si="20"/>
        <v>1797.1401250372528</v>
      </c>
      <c r="F198" s="7">
        <f t="shared" si="21"/>
        <v>244867.29012555516</v>
      </c>
      <c r="G198" s="44">
        <f>ROI!$R$25</f>
        <v>8.9188095535156497E-2</v>
      </c>
      <c r="H198" s="69"/>
      <c r="I198" s="7">
        <f t="shared" si="24"/>
        <v>244200.18555749048</v>
      </c>
      <c r="J198" s="46">
        <f t="shared" si="23"/>
        <v>6.4385645109773668E-2</v>
      </c>
      <c r="K198" s="7">
        <f t="shared" si="22"/>
        <v>1297.3707489647181</v>
      </c>
      <c r="L198" s="70">
        <f t="shared" si="25"/>
        <v>246767.70630645519</v>
      </c>
    </row>
    <row r="199" spans="1:12" ht="16" customHeight="1" x14ac:dyDescent="0.25">
      <c r="A199" s="71">
        <f t="shared" ref="A199:A245" si="26">DATE(YEAR(A198),MONTH(A198)+2,1-1)</f>
        <v>49948</v>
      </c>
      <c r="B199" s="68">
        <v>194</v>
      </c>
      <c r="C199" s="7">
        <f t="shared" ref="C199:C245" si="27">IF(ROUND(F198,0)&gt;0,F198,0)</f>
        <v>244867.29012555516</v>
      </c>
      <c r="D199" s="7">
        <f>ROI!R7</f>
        <v>1270.1500000000001</v>
      </c>
      <c r="E199" s="7">
        <f t="shared" ref="E199:E245" si="28">IF(D199=0,0,C199*G199/12)</f>
        <v>1819.9372720960746</v>
      </c>
      <c r="F199" s="7">
        <f t="shared" ref="F199:F245" si="29">SUM(C199:E199)</f>
        <v>247957.37739765123</v>
      </c>
      <c r="G199" s="44">
        <f>ROI!$R$25</f>
        <v>8.9188095535156497E-2</v>
      </c>
      <c r="H199" s="69"/>
      <c r="I199" s="7">
        <f t="shared" si="24"/>
        <v>246767.70630645519</v>
      </c>
      <c r="J199" s="46">
        <f t="shared" si="23"/>
        <v>6.4385645109773668E-2</v>
      </c>
      <c r="K199" s="7">
        <f t="shared" ref="K199:K245" si="30">IF(D199=0,0,C199*J199/12)</f>
        <v>1313.8282034179983</v>
      </c>
      <c r="L199" s="70">
        <f t="shared" si="25"/>
        <v>249351.68450987319</v>
      </c>
    </row>
    <row r="200" spans="1:12" ht="16" customHeight="1" x14ac:dyDescent="0.25">
      <c r="A200" s="71">
        <f t="shared" si="26"/>
        <v>49979</v>
      </c>
      <c r="B200" s="68">
        <v>195</v>
      </c>
      <c r="C200" s="7">
        <f t="shared" si="27"/>
        <v>247957.37739765123</v>
      </c>
      <c r="D200" s="7">
        <f>ROI!R8</f>
        <v>1270.1500000000001</v>
      </c>
      <c r="E200" s="7">
        <f t="shared" si="28"/>
        <v>1842.903855332381</v>
      </c>
      <c r="F200" s="7">
        <f t="shared" si="29"/>
        <v>251070.4312529836</v>
      </c>
      <c r="G200" s="44">
        <f>ROI!$R$25</f>
        <v>8.9188095535156497E-2</v>
      </c>
      <c r="H200" s="69"/>
      <c r="I200" s="7">
        <f t="shared" si="24"/>
        <v>249351.68450987319</v>
      </c>
      <c r="J200" s="46">
        <f t="shared" ref="J200:J245" si="31">$J$6</f>
        <v>6.4385645109773668E-2</v>
      </c>
      <c r="K200" s="7">
        <f t="shared" si="30"/>
        <v>1330.4079752896157</v>
      </c>
      <c r="L200" s="70">
        <f t="shared" si="25"/>
        <v>251952.2424851628</v>
      </c>
    </row>
    <row r="201" spans="1:12" ht="16" customHeight="1" x14ac:dyDescent="0.25">
      <c r="A201" s="71">
        <f t="shared" si="26"/>
        <v>50009</v>
      </c>
      <c r="B201" s="68">
        <v>196</v>
      </c>
      <c r="C201" s="7">
        <f t="shared" si="27"/>
        <v>251070.4312529836</v>
      </c>
      <c r="D201" s="7">
        <f>ROI!R9</f>
        <v>1270.1500000000001</v>
      </c>
      <c r="E201" s="7">
        <f t="shared" si="28"/>
        <v>1866.0411340536702</v>
      </c>
      <c r="F201" s="7">
        <f t="shared" si="29"/>
        <v>254206.62238703726</v>
      </c>
      <c r="G201" s="44">
        <f>ROI!$R$25</f>
        <v>8.9188095535156497E-2</v>
      </c>
      <c r="H201" s="69"/>
      <c r="I201" s="7">
        <f t="shared" si="24"/>
        <v>251952.2424851628</v>
      </c>
      <c r="J201" s="46">
        <f t="shared" si="31"/>
        <v>6.4385645109773668E-2</v>
      </c>
      <c r="K201" s="7">
        <f t="shared" si="30"/>
        <v>1347.1109736843691</v>
      </c>
      <c r="L201" s="70">
        <f t="shared" si="25"/>
        <v>254569.50345884718</v>
      </c>
    </row>
    <row r="202" spans="1:12" ht="16" customHeight="1" x14ac:dyDescent="0.25">
      <c r="A202" s="71">
        <f t="shared" si="26"/>
        <v>50040</v>
      </c>
      <c r="B202" s="68">
        <v>197</v>
      </c>
      <c r="C202" s="7">
        <f t="shared" si="27"/>
        <v>254206.62238703726</v>
      </c>
      <c r="D202" s="7">
        <f>ROI!R10</f>
        <v>1270.1500000000001</v>
      </c>
      <c r="E202" s="7">
        <f t="shared" si="28"/>
        <v>1889.3503769270444</v>
      </c>
      <c r="F202" s="7">
        <f t="shared" si="29"/>
        <v>257366.12276396429</v>
      </c>
      <c r="G202" s="44">
        <f>ROI!$R$25</f>
        <v>8.9188095535156497E-2</v>
      </c>
      <c r="H202" s="69"/>
      <c r="I202" s="7">
        <f t="shared" si="24"/>
        <v>254569.50345884718</v>
      </c>
      <c r="J202" s="46">
        <f t="shared" si="31"/>
        <v>6.4385645109773668E-2</v>
      </c>
      <c r="K202" s="7">
        <f t="shared" si="30"/>
        <v>1363.9381144638355</v>
      </c>
      <c r="L202" s="70">
        <f t="shared" si="25"/>
        <v>257203.59157331102</v>
      </c>
    </row>
    <row r="203" spans="1:12" ht="16" customHeight="1" x14ac:dyDescent="0.25">
      <c r="A203" s="71">
        <f t="shared" si="26"/>
        <v>50071</v>
      </c>
      <c r="B203" s="68">
        <v>198</v>
      </c>
      <c r="C203" s="7">
        <f t="shared" si="27"/>
        <v>257366.12276396429</v>
      </c>
      <c r="D203" s="7">
        <f>ROI!R11</f>
        <v>1270.1500000000001</v>
      </c>
      <c r="E203" s="7">
        <f t="shared" si="28"/>
        <v>1912.8328620487719</v>
      </c>
      <c r="F203" s="7">
        <f t="shared" si="29"/>
        <v>260549.10562601304</v>
      </c>
      <c r="G203" s="44">
        <f>ROI!$R$25</f>
        <v>8.9188095535156497E-2</v>
      </c>
      <c r="H203" s="69"/>
      <c r="I203" s="7">
        <f t="shared" si="24"/>
        <v>257203.59157331102</v>
      </c>
      <c r="J203" s="46">
        <f t="shared" si="31"/>
        <v>6.4385645109773668E-2</v>
      </c>
      <c r="K203" s="7">
        <f t="shared" si="30"/>
        <v>1380.8903202965873</v>
      </c>
      <c r="L203" s="70">
        <f t="shared" si="25"/>
        <v>259854.63189360758</v>
      </c>
    </row>
    <row r="204" spans="1:12" ht="16" customHeight="1" x14ac:dyDescent="0.25">
      <c r="A204" s="71">
        <f t="shared" si="26"/>
        <v>50099</v>
      </c>
      <c r="B204" s="68">
        <v>199</v>
      </c>
      <c r="C204" s="7">
        <f t="shared" si="27"/>
        <v>260549.10562601304</v>
      </c>
      <c r="D204" s="7">
        <f>ROI!R12</f>
        <v>1270.1500000000001</v>
      </c>
      <c r="E204" s="7">
        <f t="shared" si="28"/>
        <v>1936.4898770143693</v>
      </c>
      <c r="F204" s="7">
        <f t="shared" si="29"/>
        <v>263755.7455030274</v>
      </c>
      <c r="G204" s="44">
        <f>ROI!$R$25</f>
        <v>8.9188095535156497E-2</v>
      </c>
      <c r="H204" s="69"/>
      <c r="I204" s="7">
        <f t="shared" si="24"/>
        <v>259854.63189360758</v>
      </c>
      <c r="J204" s="46">
        <f t="shared" si="31"/>
        <v>6.4385645109773668E-2</v>
      </c>
      <c r="K204" s="7">
        <f t="shared" si="30"/>
        <v>1397.9685207087841</v>
      </c>
      <c r="L204" s="70">
        <f t="shared" si="25"/>
        <v>262522.75041431637</v>
      </c>
    </row>
    <row r="205" spans="1:12" ht="16" customHeight="1" x14ac:dyDescent="0.25">
      <c r="A205" s="71">
        <f t="shared" si="26"/>
        <v>50130</v>
      </c>
      <c r="B205" s="68">
        <v>200</v>
      </c>
      <c r="C205" s="7">
        <f t="shared" si="27"/>
        <v>263755.7455030274</v>
      </c>
      <c r="D205" s="7">
        <f>ROI!R13</f>
        <v>1270.1500000000001</v>
      </c>
      <c r="E205" s="7">
        <f t="shared" si="28"/>
        <v>1960.3227189892025</v>
      </c>
      <c r="F205" s="7">
        <f t="shared" si="29"/>
        <v>266986.21822201664</v>
      </c>
      <c r="G205" s="44">
        <f>ROI!$R$25</f>
        <v>8.9188095535156497E-2</v>
      </c>
      <c r="H205" s="69"/>
      <c r="I205" s="7">
        <f t="shared" si="24"/>
        <v>262522.75041431637</v>
      </c>
      <c r="J205" s="46">
        <f t="shared" si="31"/>
        <v>6.4385645109773668E-2</v>
      </c>
      <c r="K205" s="7">
        <f t="shared" si="30"/>
        <v>1415.173652135142</v>
      </c>
      <c r="L205" s="70">
        <f t="shared" si="25"/>
        <v>265208.07406645152</v>
      </c>
    </row>
    <row r="206" spans="1:12" ht="16" customHeight="1" x14ac:dyDescent="0.25">
      <c r="A206" s="71">
        <f t="shared" si="26"/>
        <v>50160</v>
      </c>
      <c r="B206" s="68">
        <v>201</v>
      </c>
      <c r="C206" s="7">
        <f t="shared" si="27"/>
        <v>266986.21822201664</v>
      </c>
      <c r="D206" s="7">
        <f>ROI!R14</f>
        <v>1270.1500000000001</v>
      </c>
      <c r="E206" s="7">
        <f t="shared" si="28"/>
        <v>1984.3326947796133</v>
      </c>
      <c r="F206" s="7">
        <f t="shared" si="29"/>
        <v>270240.70091679628</v>
      </c>
      <c r="G206" s="44">
        <f>ROI!$R$25</f>
        <v>8.9188095535156497E-2</v>
      </c>
      <c r="H206" s="69"/>
      <c r="I206" s="7">
        <f t="shared" si="24"/>
        <v>265208.07406645152</v>
      </c>
      <c r="J206" s="46">
        <f t="shared" si="31"/>
        <v>6.4385645109773668E-2</v>
      </c>
      <c r="K206" s="7">
        <f t="shared" si="30"/>
        <v>1432.5066579702791</v>
      </c>
      <c r="L206" s="70">
        <f t="shared" si="25"/>
        <v>267910.7307244218</v>
      </c>
    </row>
    <row r="207" spans="1:12" ht="16" customHeight="1" x14ac:dyDescent="0.25">
      <c r="A207" s="71">
        <f t="shared" si="26"/>
        <v>50191</v>
      </c>
      <c r="B207" s="68">
        <v>202</v>
      </c>
      <c r="C207" s="7">
        <f t="shared" si="27"/>
        <v>270240.70091679628</v>
      </c>
      <c r="D207" s="7">
        <f>ROI!R15</f>
        <v>1270.1500000000001</v>
      </c>
      <c r="E207" s="7">
        <f t="shared" si="28"/>
        <v>2008.5211209045735</v>
      </c>
      <c r="F207" s="7">
        <f t="shared" si="29"/>
        <v>273519.3720377009</v>
      </c>
      <c r="G207" s="44">
        <f>ROI!$R$25</f>
        <v>8.9188095535156497E-2</v>
      </c>
      <c r="H207" s="69"/>
      <c r="I207" s="7">
        <f t="shared" si="24"/>
        <v>267910.7307244218</v>
      </c>
      <c r="J207" s="46">
        <f t="shared" si="31"/>
        <v>6.4385645109773668E-2</v>
      </c>
      <c r="K207" s="7">
        <f t="shared" si="30"/>
        <v>1449.9684886204443</v>
      </c>
      <c r="L207" s="70">
        <f t="shared" si="25"/>
        <v>270630.84921304224</v>
      </c>
    </row>
    <row r="208" spans="1:12" ht="16" customHeight="1" x14ac:dyDescent="0.25">
      <c r="A208" s="71">
        <f t="shared" si="26"/>
        <v>50221</v>
      </c>
      <c r="B208" s="68">
        <v>203</v>
      </c>
      <c r="C208" s="7">
        <f t="shared" si="27"/>
        <v>273519.3720377009</v>
      </c>
      <c r="D208" s="7">
        <f>ROI!R16</f>
        <v>1270.1500000000001</v>
      </c>
      <c r="E208" s="7">
        <f t="shared" si="28"/>
        <v>2032.8893236678734</v>
      </c>
      <c r="F208" s="7">
        <f t="shared" si="29"/>
        <v>276822.41136136878</v>
      </c>
      <c r="G208" s="44">
        <f>ROI!$R$25</f>
        <v>8.9188095535156497E-2</v>
      </c>
      <c r="H208" s="69"/>
      <c r="I208" s="7">
        <f t="shared" si="24"/>
        <v>270630.84921304224</v>
      </c>
      <c r="J208" s="46">
        <f t="shared" si="31"/>
        <v>6.4385645109773668E-2</v>
      </c>
      <c r="K208" s="7">
        <f t="shared" si="30"/>
        <v>1467.5601015556301</v>
      </c>
      <c r="L208" s="70">
        <f t="shared" si="25"/>
        <v>273368.55931459786</v>
      </c>
    </row>
    <row r="209" spans="1:12" ht="16" customHeight="1" x14ac:dyDescent="0.25">
      <c r="A209" s="71">
        <f t="shared" si="26"/>
        <v>50252</v>
      </c>
      <c r="B209" s="68">
        <v>204</v>
      </c>
      <c r="C209" s="7">
        <f t="shared" si="27"/>
        <v>276822.41136136878</v>
      </c>
      <c r="D209" s="7">
        <f>ROI!R17</f>
        <v>1270.1500000000001</v>
      </c>
      <c r="E209" s="7">
        <f t="shared" si="28"/>
        <v>2057.4386392308456</v>
      </c>
      <c r="F209" s="31">
        <f t="shared" si="29"/>
        <v>280150.00000059966</v>
      </c>
      <c r="G209" s="44">
        <f>ROI!$R$25</f>
        <v>8.9188095535156497E-2</v>
      </c>
      <c r="H209" s="69"/>
      <c r="I209" s="7">
        <f t="shared" si="24"/>
        <v>273368.55931459786</v>
      </c>
      <c r="J209" s="46">
        <f t="shared" si="31"/>
        <v>6.4385645109773668E-2</v>
      </c>
      <c r="K209" s="7">
        <f t="shared" si="30"/>
        <v>1485.2824613620724</v>
      </c>
      <c r="L209" s="70">
        <f t="shared" si="25"/>
        <v>276123.99177595996</v>
      </c>
    </row>
    <row r="210" spans="1:12" ht="16" customHeight="1" x14ac:dyDescent="0.25">
      <c r="A210" s="71">
        <f t="shared" si="26"/>
        <v>50283</v>
      </c>
      <c r="B210" s="68">
        <v>205</v>
      </c>
      <c r="C210" s="7">
        <f t="shared" si="27"/>
        <v>280150.00000059966</v>
      </c>
      <c r="D210" s="7">
        <f>ROI!S6</f>
        <v>1346.3</v>
      </c>
      <c r="E210" s="7">
        <f t="shared" si="28"/>
        <v>1249.8717534089383</v>
      </c>
      <c r="F210" s="7">
        <f t="shared" si="29"/>
        <v>282746.17175400857</v>
      </c>
      <c r="G210" s="44">
        <f>ROI!$S$25</f>
        <v>5.353725161833002E-2</v>
      </c>
      <c r="H210" s="69"/>
      <c r="I210" s="7">
        <f t="shared" si="24"/>
        <v>276123.99177595996</v>
      </c>
      <c r="J210" s="46">
        <f t="shared" si="31"/>
        <v>6.4385645109773668E-2</v>
      </c>
      <c r="K210" s="7">
        <f t="shared" si="30"/>
        <v>1503.136539795142</v>
      </c>
      <c r="L210" s="70">
        <f t="shared" si="25"/>
        <v>278973.4283157551</v>
      </c>
    </row>
    <row r="211" spans="1:12" ht="16" customHeight="1" x14ac:dyDescent="0.25">
      <c r="A211" s="71">
        <f t="shared" si="26"/>
        <v>50313</v>
      </c>
      <c r="B211" s="68">
        <v>206</v>
      </c>
      <c r="C211" s="7">
        <f t="shared" si="27"/>
        <v>282746.17175400857</v>
      </c>
      <c r="D211" s="7">
        <f>ROI!S7</f>
        <v>1346.3</v>
      </c>
      <c r="E211" s="7">
        <f t="shared" si="28"/>
        <v>1261.4544117761595</v>
      </c>
      <c r="F211" s="7">
        <f t="shared" si="29"/>
        <v>285353.92616578471</v>
      </c>
      <c r="G211" s="44">
        <f>ROI!$S$25</f>
        <v>5.353725161833002E-2</v>
      </c>
      <c r="H211" s="69"/>
      <c r="I211" s="7">
        <f t="shared" si="24"/>
        <v>278973.4283157551</v>
      </c>
      <c r="J211" s="46">
        <f t="shared" si="31"/>
        <v>6.4385645109773668E-2</v>
      </c>
      <c r="K211" s="7">
        <f t="shared" si="30"/>
        <v>1517.0662225583922</v>
      </c>
      <c r="L211" s="70">
        <f t="shared" si="25"/>
        <v>281836.79453831346</v>
      </c>
    </row>
    <row r="212" spans="1:12" ht="16" customHeight="1" x14ac:dyDescent="0.25">
      <c r="A212" s="71">
        <f t="shared" si="26"/>
        <v>50344</v>
      </c>
      <c r="B212" s="68">
        <v>207</v>
      </c>
      <c r="C212" s="7">
        <f t="shared" si="27"/>
        <v>285353.92616578471</v>
      </c>
      <c r="D212" s="7">
        <f>ROI!S8</f>
        <v>1346.3</v>
      </c>
      <c r="E212" s="7">
        <f t="shared" si="28"/>
        <v>1273.088745451332</v>
      </c>
      <c r="F212" s="7">
        <f t="shared" si="29"/>
        <v>287973.31491123606</v>
      </c>
      <c r="G212" s="44">
        <f>ROI!$S$25</f>
        <v>5.353725161833002E-2</v>
      </c>
      <c r="H212" s="69"/>
      <c r="I212" s="7">
        <f t="shared" si="24"/>
        <v>281836.79453831346</v>
      </c>
      <c r="J212" s="46">
        <f t="shared" si="31"/>
        <v>6.4385645109773668E-2</v>
      </c>
      <c r="K212" s="7">
        <f t="shared" si="30"/>
        <v>1531.0580517325643</v>
      </c>
      <c r="L212" s="70">
        <f t="shared" si="25"/>
        <v>284714.152590046</v>
      </c>
    </row>
    <row r="213" spans="1:12" ht="16" customHeight="1" x14ac:dyDescent="0.25">
      <c r="A213" s="71">
        <f t="shared" si="26"/>
        <v>50374</v>
      </c>
      <c r="B213" s="68">
        <v>208</v>
      </c>
      <c r="C213" s="7">
        <f t="shared" si="27"/>
        <v>287973.31491123606</v>
      </c>
      <c r="D213" s="7">
        <f>ROI!S9</f>
        <v>1346.3</v>
      </c>
      <c r="E213" s="7">
        <f t="shared" si="28"/>
        <v>1284.7749849806194</v>
      </c>
      <c r="F213" s="7">
        <f t="shared" si="29"/>
        <v>290604.38989621669</v>
      </c>
      <c r="G213" s="44">
        <f>ROI!$S$25</f>
        <v>5.353725161833002E-2</v>
      </c>
      <c r="H213" s="69"/>
      <c r="I213" s="7">
        <f t="shared" si="24"/>
        <v>284714.152590046</v>
      </c>
      <c r="J213" s="46">
        <f t="shared" si="31"/>
        <v>6.4385645109773668E-2</v>
      </c>
      <c r="K213" s="7">
        <f t="shared" si="30"/>
        <v>1545.1123045799948</v>
      </c>
      <c r="L213" s="70">
        <f t="shared" si="25"/>
        <v>287605.56489462598</v>
      </c>
    </row>
    <row r="214" spans="1:12" ht="16" customHeight="1" x14ac:dyDescent="0.25">
      <c r="A214" s="71">
        <f t="shared" si="26"/>
        <v>50405</v>
      </c>
      <c r="B214" s="68">
        <v>209</v>
      </c>
      <c r="C214" s="7">
        <f t="shared" si="27"/>
        <v>290604.38989621669</v>
      </c>
      <c r="D214" s="7">
        <f>ROI!S10</f>
        <v>1346.3</v>
      </c>
      <c r="E214" s="7">
        <f t="shared" si="28"/>
        <v>1296.513361938753</v>
      </c>
      <c r="F214" s="7">
        <f t="shared" si="29"/>
        <v>293247.20325815544</v>
      </c>
      <c r="G214" s="44">
        <f>ROI!$S$25</f>
        <v>5.353725161833002E-2</v>
      </c>
      <c r="H214" s="69"/>
      <c r="I214" s="7">
        <f t="shared" si="24"/>
        <v>287605.56489462598</v>
      </c>
      <c r="J214" s="46">
        <f t="shared" si="31"/>
        <v>6.4385645109773668E-2</v>
      </c>
      <c r="K214" s="7">
        <f t="shared" si="30"/>
        <v>1559.2292596000086</v>
      </c>
      <c r="L214" s="70">
        <f t="shared" si="25"/>
        <v>290511.09415422595</v>
      </c>
    </row>
    <row r="215" spans="1:12" ht="16" customHeight="1" x14ac:dyDescent="0.25">
      <c r="A215" s="71">
        <f t="shared" si="26"/>
        <v>50436</v>
      </c>
      <c r="B215" s="68">
        <v>210</v>
      </c>
      <c r="C215" s="7">
        <f t="shared" si="27"/>
        <v>293247.20325815544</v>
      </c>
      <c r="D215" s="7">
        <f>ROI!S11</f>
        <v>1346.3</v>
      </c>
      <c r="E215" s="7">
        <f t="shared" si="28"/>
        <v>1308.3041089336195</v>
      </c>
      <c r="F215" s="7">
        <f t="shared" si="29"/>
        <v>295901.80736708903</v>
      </c>
      <c r="G215" s="44">
        <f>ROI!$S$25</f>
        <v>5.353725161833002E-2</v>
      </c>
      <c r="H215" s="69"/>
      <c r="I215" s="7">
        <f t="shared" si="24"/>
        <v>290511.09415422595</v>
      </c>
      <c r="J215" s="46">
        <f t="shared" si="31"/>
        <v>6.4385645109773668E-2</v>
      </c>
      <c r="K215" s="7">
        <f t="shared" si="30"/>
        <v>1573.4091965344385</v>
      </c>
      <c r="L215" s="70">
        <f t="shared" si="25"/>
        <v>293430.80335076037</v>
      </c>
    </row>
    <row r="216" spans="1:12" ht="16" customHeight="1" x14ac:dyDescent="0.25">
      <c r="A216" s="71">
        <f t="shared" si="26"/>
        <v>50464</v>
      </c>
      <c r="B216" s="68">
        <v>211</v>
      </c>
      <c r="C216" s="7">
        <f t="shared" si="27"/>
        <v>295901.80736708903</v>
      </c>
      <c r="D216" s="7">
        <f>ROI!S12</f>
        <v>1346.3</v>
      </c>
      <c r="E216" s="7">
        <f t="shared" si="28"/>
        <v>1320.1474596108721</v>
      </c>
      <c r="F216" s="7">
        <f t="shared" si="29"/>
        <v>298568.25482669991</v>
      </c>
      <c r="G216" s="44">
        <f>ROI!$S$25</f>
        <v>5.353725161833002E-2</v>
      </c>
      <c r="H216" s="69"/>
      <c r="I216" s="7">
        <f t="shared" si="24"/>
        <v>293430.80335076037</v>
      </c>
      <c r="J216" s="46">
        <f t="shared" si="31"/>
        <v>6.4385645109773668E-2</v>
      </c>
      <c r="K216" s="7">
        <f t="shared" si="30"/>
        <v>1587.652396373167</v>
      </c>
      <c r="L216" s="70">
        <f t="shared" si="25"/>
        <v>296364.75574713352</v>
      </c>
    </row>
    <row r="217" spans="1:12" ht="16" customHeight="1" x14ac:dyDescent="0.25">
      <c r="A217" s="71">
        <f t="shared" si="26"/>
        <v>50495</v>
      </c>
      <c r="B217" s="68">
        <v>212</v>
      </c>
      <c r="C217" s="7">
        <f t="shared" si="27"/>
        <v>298568.25482669991</v>
      </c>
      <c r="D217" s="7">
        <f>ROI!S13</f>
        <v>1346.3</v>
      </c>
      <c r="E217" s="7">
        <f t="shared" si="28"/>
        <v>1332.0436486585591</v>
      </c>
      <c r="F217" s="7">
        <f t="shared" si="29"/>
        <v>301246.59847535845</v>
      </c>
      <c r="G217" s="44">
        <f>ROI!$S$25</f>
        <v>5.353725161833002E-2</v>
      </c>
      <c r="H217" s="69"/>
      <c r="I217" s="7">
        <f t="shared" si="24"/>
        <v>296364.75574713352</v>
      </c>
      <c r="J217" s="46">
        <f t="shared" si="31"/>
        <v>6.4385645109773668E-2</v>
      </c>
      <c r="K217" s="7">
        <f t="shared" si="30"/>
        <v>1601.9591413596975</v>
      </c>
      <c r="L217" s="70">
        <f t="shared" si="25"/>
        <v>299313.01488849323</v>
      </c>
    </row>
    <row r="218" spans="1:12" ht="16" customHeight="1" x14ac:dyDescent="0.25">
      <c r="A218" s="71">
        <f t="shared" si="26"/>
        <v>50525</v>
      </c>
      <c r="B218" s="68">
        <v>213</v>
      </c>
      <c r="C218" s="7">
        <f t="shared" si="27"/>
        <v>301246.59847535845</v>
      </c>
      <c r="D218" s="7">
        <f>ROI!S14</f>
        <v>1346.3</v>
      </c>
      <c r="E218" s="7">
        <f t="shared" si="28"/>
        <v>1343.9929118117748</v>
      </c>
      <c r="F218" s="7">
        <f t="shared" si="29"/>
        <v>303936.89138717024</v>
      </c>
      <c r="G218" s="44">
        <f>ROI!$S$25</f>
        <v>5.353725161833002E-2</v>
      </c>
      <c r="H218" s="69"/>
      <c r="I218" s="7">
        <f t="shared" si="24"/>
        <v>299313.01488849323</v>
      </c>
      <c r="J218" s="46">
        <f t="shared" si="31"/>
        <v>6.4385645109773668E-2</v>
      </c>
      <c r="K218" s="7">
        <f t="shared" si="30"/>
        <v>1616.329714996743</v>
      </c>
      <c r="L218" s="70">
        <f t="shared" si="25"/>
        <v>302275.64460348996</v>
      </c>
    </row>
    <row r="219" spans="1:12" ht="16" customHeight="1" x14ac:dyDescent="0.25">
      <c r="A219" s="71">
        <f t="shared" si="26"/>
        <v>50556</v>
      </c>
      <c r="B219" s="68">
        <v>214</v>
      </c>
      <c r="C219" s="7">
        <f t="shared" si="27"/>
        <v>303936.89138717024</v>
      </c>
      <c r="D219" s="7">
        <f>ROI!S15</f>
        <v>1346.3</v>
      </c>
      <c r="E219" s="7">
        <f t="shared" si="28"/>
        <v>1355.9954858573312</v>
      </c>
      <c r="F219" s="7">
        <f t="shared" si="29"/>
        <v>306639.18687302753</v>
      </c>
      <c r="G219" s="44">
        <f>ROI!$S$25</f>
        <v>5.353725161833002E-2</v>
      </c>
      <c r="H219" s="69"/>
      <c r="I219" s="7">
        <f t="shared" si="24"/>
        <v>302275.64460348996</v>
      </c>
      <c r="J219" s="46">
        <f t="shared" si="31"/>
        <v>6.4385645109773668E-2</v>
      </c>
      <c r="K219" s="7">
        <f t="shared" si="30"/>
        <v>1630.7644020518474</v>
      </c>
      <c r="L219" s="70">
        <f t="shared" si="25"/>
        <v>305252.70900554181</v>
      </c>
    </row>
    <row r="220" spans="1:12" ht="16" customHeight="1" x14ac:dyDescent="0.25">
      <c r="A220" s="71">
        <f t="shared" si="26"/>
        <v>50586</v>
      </c>
      <c r="B220" s="68">
        <v>215</v>
      </c>
      <c r="C220" s="7">
        <f t="shared" si="27"/>
        <v>306639.18687302753</v>
      </c>
      <c r="D220" s="7">
        <f>ROI!S16</f>
        <v>1346.3</v>
      </c>
      <c r="E220" s="7">
        <f t="shared" si="28"/>
        <v>1368.0516086384496</v>
      </c>
      <c r="F220" s="7">
        <f t="shared" si="29"/>
        <v>309353.53848166595</v>
      </c>
      <c r="G220" s="44">
        <f>ROI!$S$25</f>
        <v>5.353725161833002E-2</v>
      </c>
      <c r="H220" s="69"/>
      <c r="I220" s="7">
        <f t="shared" si="24"/>
        <v>305252.70900554181</v>
      </c>
      <c r="J220" s="46">
        <f t="shared" si="31"/>
        <v>6.4385645109773668E-2</v>
      </c>
      <c r="K220" s="7">
        <f t="shared" si="30"/>
        <v>1645.2634885630266</v>
      </c>
      <c r="L220" s="70">
        <f t="shared" si="25"/>
        <v>308244.27249410481</v>
      </c>
    </row>
    <row r="221" spans="1:12" ht="16" customHeight="1" x14ac:dyDescent="0.25">
      <c r="A221" s="71">
        <f t="shared" si="26"/>
        <v>50617</v>
      </c>
      <c r="B221" s="68">
        <v>216</v>
      </c>
      <c r="C221" s="7">
        <f t="shared" si="27"/>
        <v>309353.53848166595</v>
      </c>
      <c r="D221" s="7">
        <f>ROI!S17</f>
        <v>1346.3</v>
      </c>
      <c r="E221" s="7">
        <f t="shared" si="28"/>
        <v>1380.1615190594739</v>
      </c>
      <c r="F221" s="31">
        <f t="shared" si="29"/>
        <v>312080.00000072538</v>
      </c>
      <c r="G221" s="44">
        <f>ROI!$S$25</f>
        <v>5.353725161833002E-2</v>
      </c>
      <c r="H221" s="69"/>
      <c r="I221" s="7">
        <f t="shared" si="24"/>
        <v>308244.27249410481</v>
      </c>
      <c r="J221" s="46">
        <f t="shared" si="31"/>
        <v>6.4385645109773668E-2</v>
      </c>
      <c r="K221" s="7">
        <f t="shared" si="30"/>
        <v>1659.827261844438</v>
      </c>
      <c r="L221" s="70">
        <f t="shared" si="25"/>
        <v>311250.39975594921</v>
      </c>
    </row>
    <row r="222" spans="1:12" ht="16" customHeight="1" x14ac:dyDescent="0.25">
      <c r="A222" s="71">
        <f t="shared" si="26"/>
        <v>50648</v>
      </c>
      <c r="B222" s="68">
        <v>217</v>
      </c>
      <c r="C222" s="7">
        <f t="shared" si="27"/>
        <v>312080.00000072538</v>
      </c>
      <c r="D222" s="7">
        <f>ROI!T6</f>
        <v>1427.1</v>
      </c>
      <c r="E222" s="7">
        <f t="shared" si="28"/>
        <v>880.1082454157762</v>
      </c>
      <c r="F222" s="7">
        <f t="shared" si="29"/>
        <v>314387.20824614115</v>
      </c>
      <c r="G222" s="44">
        <f>ROI!$T$25</f>
        <v>3.3841639787762001E-2</v>
      </c>
      <c r="H222" s="69"/>
      <c r="I222" s="7">
        <f t="shared" ref="I222:I245" si="32">IF(ROUND(L221,0)&gt;0,L221,0)</f>
        <v>311250.39975594921</v>
      </c>
      <c r="J222" s="46">
        <f t="shared" si="31"/>
        <v>6.4385645109773668E-2</v>
      </c>
      <c r="K222" s="7">
        <f t="shared" si="30"/>
        <v>1674.4560104920727</v>
      </c>
      <c r="L222" s="70">
        <f t="shared" ref="L222:L245" si="33">SUM(I222,D222,K222)</f>
        <v>314351.95576644124</v>
      </c>
    </row>
    <row r="223" spans="1:12" ht="16" customHeight="1" x14ac:dyDescent="0.25">
      <c r="A223" s="71">
        <f t="shared" si="26"/>
        <v>50678</v>
      </c>
      <c r="B223" s="68">
        <v>218</v>
      </c>
      <c r="C223" s="7">
        <f t="shared" si="27"/>
        <v>314387.20824614115</v>
      </c>
      <c r="D223" s="7">
        <f>ROI!T7</f>
        <v>1427.1</v>
      </c>
      <c r="E223" s="7">
        <f t="shared" si="28"/>
        <v>886.61488794550235</v>
      </c>
      <c r="F223" s="7">
        <f t="shared" si="29"/>
        <v>316700.92313408665</v>
      </c>
      <c r="G223" s="44">
        <f>ROI!$T$25</f>
        <v>3.3841639787762001E-2</v>
      </c>
      <c r="H223" s="69"/>
      <c r="I223" s="7">
        <f t="shared" si="32"/>
        <v>314351.95576644124</v>
      </c>
      <c r="J223" s="46">
        <f t="shared" si="31"/>
        <v>6.4385645109773668E-2</v>
      </c>
      <c r="K223" s="7">
        <f t="shared" si="30"/>
        <v>1686.8352680990463</v>
      </c>
      <c r="L223" s="70">
        <f t="shared" si="33"/>
        <v>317465.89103454025</v>
      </c>
    </row>
    <row r="224" spans="1:12" ht="16" customHeight="1" x14ac:dyDescent="0.25">
      <c r="A224" s="71">
        <f t="shared" si="26"/>
        <v>50709</v>
      </c>
      <c r="B224" s="68">
        <v>219</v>
      </c>
      <c r="C224" s="7">
        <f t="shared" si="27"/>
        <v>316700.92313408665</v>
      </c>
      <c r="D224" s="7">
        <f>ROI!T8</f>
        <v>1427.1</v>
      </c>
      <c r="E224" s="7">
        <f t="shared" si="28"/>
        <v>893.13988009628849</v>
      </c>
      <c r="F224" s="7">
        <f t="shared" si="29"/>
        <v>319021.16301418294</v>
      </c>
      <c r="G224" s="44">
        <f>ROI!$T$25</f>
        <v>3.3841639787762001E-2</v>
      </c>
      <c r="H224" s="69"/>
      <c r="I224" s="7">
        <f t="shared" si="32"/>
        <v>317465.89103454025</v>
      </c>
      <c r="J224" s="46">
        <f t="shared" si="31"/>
        <v>6.4385645109773668E-2</v>
      </c>
      <c r="K224" s="7">
        <f t="shared" si="30"/>
        <v>1699.2494369040844</v>
      </c>
      <c r="L224" s="70">
        <f t="shared" si="33"/>
        <v>320592.24047144433</v>
      </c>
    </row>
    <row r="225" spans="1:12" ht="16" customHeight="1" x14ac:dyDescent="0.25">
      <c r="A225" s="71">
        <f t="shared" si="26"/>
        <v>50739</v>
      </c>
      <c r="B225" s="68">
        <v>220</v>
      </c>
      <c r="C225" s="7">
        <f t="shared" si="27"/>
        <v>319021.16301418294</v>
      </c>
      <c r="D225" s="7">
        <f>ROI!T9</f>
        <v>1427.1</v>
      </c>
      <c r="E225" s="7">
        <f t="shared" si="28"/>
        <v>899.68327361657339</v>
      </c>
      <c r="F225" s="7">
        <f t="shared" si="29"/>
        <v>321347.94628779951</v>
      </c>
      <c r="G225" s="44">
        <f>ROI!$T$25</f>
        <v>3.3841639787762001E-2</v>
      </c>
      <c r="H225" s="69"/>
      <c r="I225" s="7">
        <f t="shared" si="32"/>
        <v>320592.24047144433</v>
      </c>
      <c r="J225" s="46">
        <f t="shared" si="31"/>
        <v>6.4385645109773668E-2</v>
      </c>
      <c r="K225" s="7">
        <f t="shared" si="30"/>
        <v>1711.6986153615362</v>
      </c>
      <c r="L225" s="70">
        <f t="shared" si="33"/>
        <v>323731.03908680583</v>
      </c>
    </row>
    <row r="226" spans="1:12" ht="16" customHeight="1" x14ac:dyDescent="0.25">
      <c r="A226" s="71">
        <f t="shared" si="26"/>
        <v>50770</v>
      </c>
      <c r="B226" s="68">
        <v>221</v>
      </c>
      <c r="C226" s="7">
        <f t="shared" si="27"/>
        <v>321347.94628779951</v>
      </c>
      <c r="D226" s="7">
        <f>ROI!T10</f>
        <v>1427.1</v>
      </c>
      <c r="E226" s="7">
        <f t="shared" si="28"/>
        <v>906.24512040073353</v>
      </c>
      <c r="F226" s="7">
        <f t="shared" si="29"/>
        <v>323681.29140820022</v>
      </c>
      <c r="G226" s="44">
        <f>ROI!$T$25</f>
        <v>3.3841639787762001E-2</v>
      </c>
      <c r="H226" s="69"/>
      <c r="I226" s="7">
        <f t="shared" si="32"/>
        <v>323731.03908680583</v>
      </c>
      <c r="J226" s="46">
        <f t="shared" si="31"/>
        <v>6.4385645109773668E-2</v>
      </c>
      <c r="K226" s="7">
        <f t="shared" si="30"/>
        <v>1724.182902203406</v>
      </c>
      <c r="L226" s="70">
        <f t="shared" si="33"/>
        <v>326882.32198900922</v>
      </c>
    </row>
    <row r="227" spans="1:12" ht="16" customHeight="1" x14ac:dyDescent="0.25">
      <c r="A227" s="71">
        <f t="shared" si="26"/>
        <v>50801</v>
      </c>
      <c r="B227" s="68">
        <v>222</v>
      </c>
      <c r="C227" s="7">
        <f t="shared" si="27"/>
        <v>323681.29140820022</v>
      </c>
      <c r="D227" s="7">
        <f>ROI!T11</f>
        <v>1427.1</v>
      </c>
      <c r="E227" s="7">
        <f t="shared" si="28"/>
        <v>912.82547248949459</v>
      </c>
      <c r="F227" s="7">
        <f t="shared" si="29"/>
        <v>326021.21688068972</v>
      </c>
      <c r="G227" s="44">
        <f>ROI!$T$25</f>
        <v>3.3841639787762001E-2</v>
      </c>
      <c r="H227" s="69"/>
      <c r="I227" s="7">
        <f t="shared" si="32"/>
        <v>326882.32198900922</v>
      </c>
      <c r="J227" s="46">
        <f t="shared" si="31"/>
        <v>6.4385645109773668E-2</v>
      </c>
      <c r="K227" s="7">
        <f t="shared" si="30"/>
        <v>1736.7023964401344</v>
      </c>
      <c r="L227" s="70">
        <f t="shared" si="33"/>
        <v>330046.12438544934</v>
      </c>
    </row>
    <row r="228" spans="1:12" ht="16" customHeight="1" x14ac:dyDescent="0.25">
      <c r="A228" s="71">
        <f t="shared" si="26"/>
        <v>50829</v>
      </c>
      <c r="B228" s="68">
        <v>223</v>
      </c>
      <c r="C228" s="7">
        <f t="shared" si="27"/>
        <v>326021.21688068972</v>
      </c>
      <c r="D228" s="7">
        <f>ROI!T12</f>
        <v>1427.1</v>
      </c>
      <c r="E228" s="7">
        <f t="shared" si="28"/>
        <v>919.42438207034456</v>
      </c>
      <c r="F228" s="7">
        <f t="shared" si="29"/>
        <v>328367.74126276007</v>
      </c>
      <c r="G228" s="44">
        <f>ROI!$T$25</f>
        <v>3.3841639787762001E-2</v>
      </c>
      <c r="H228" s="69"/>
      <c r="I228" s="7">
        <f t="shared" si="32"/>
        <v>330046.12438544934</v>
      </c>
      <c r="J228" s="46">
        <f t="shared" si="31"/>
        <v>6.4385645109773668E-2</v>
      </c>
      <c r="K228" s="7">
        <f t="shared" si="30"/>
        <v>1749.2571973613867</v>
      </c>
      <c r="L228" s="70">
        <f t="shared" si="33"/>
        <v>333222.48158281069</v>
      </c>
    </row>
    <row r="229" spans="1:12" ht="16" customHeight="1" x14ac:dyDescent="0.25">
      <c r="A229" s="71">
        <f t="shared" si="26"/>
        <v>50860</v>
      </c>
      <c r="B229" s="68">
        <v>224</v>
      </c>
      <c r="C229" s="7">
        <f t="shared" si="27"/>
        <v>328367.74126276007</v>
      </c>
      <c r="D229" s="7">
        <f>ROI!T13</f>
        <v>1427.1</v>
      </c>
      <c r="E229" s="7">
        <f t="shared" si="28"/>
        <v>926.04190147794668</v>
      </c>
      <c r="F229" s="7">
        <f t="shared" si="29"/>
        <v>330720.88316423801</v>
      </c>
      <c r="G229" s="44">
        <f>ROI!$T$25</f>
        <v>3.3841639787762001E-2</v>
      </c>
      <c r="H229" s="69"/>
      <c r="I229" s="7">
        <f t="shared" si="32"/>
        <v>333222.48158281069</v>
      </c>
      <c r="J229" s="46">
        <f t="shared" si="31"/>
        <v>6.4385645109773668E-2</v>
      </c>
      <c r="K229" s="7">
        <f t="shared" si="30"/>
        <v>1761.8474045368378</v>
      </c>
      <c r="L229" s="70">
        <f t="shared" si="33"/>
        <v>336411.42898734752</v>
      </c>
    </row>
    <row r="230" spans="1:12" ht="16" customHeight="1" x14ac:dyDescent="0.25">
      <c r="A230" s="71">
        <f t="shared" si="26"/>
        <v>50890</v>
      </c>
      <c r="B230" s="68">
        <v>225</v>
      </c>
      <c r="C230" s="7">
        <f t="shared" si="27"/>
        <v>330720.88316423801</v>
      </c>
      <c r="D230" s="7">
        <f>ROI!T14</f>
        <v>1427.1</v>
      </c>
      <c r="E230" s="7">
        <f t="shared" si="28"/>
        <v>932.67808319455537</v>
      </c>
      <c r="F230" s="7">
        <f t="shared" si="29"/>
        <v>333080.66124743252</v>
      </c>
      <c r="G230" s="44">
        <f>ROI!$T$25</f>
        <v>3.3841639787762001E-2</v>
      </c>
      <c r="H230" s="69"/>
      <c r="I230" s="7">
        <f t="shared" si="32"/>
        <v>336411.42898734752</v>
      </c>
      <c r="J230" s="46">
        <f t="shared" si="31"/>
        <v>6.4385645109773668E-2</v>
      </c>
      <c r="K230" s="7">
        <f t="shared" si="30"/>
        <v>1774.4731178169625</v>
      </c>
      <c r="L230" s="70">
        <f t="shared" si="33"/>
        <v>339613.00210516446</v>
      </c>
    </row>
    <row r="231" spans="1:12" ht="16" customHeight="1" x14ac:dyDescent="0.25">
      <c r="A231" s="71">
        <f t="shared" si="26"/>
        <v>50921</v>
      </c>
      <c r="B231" s="68">
        <v>226</v>
      </c>
      <c r="C231" s="7">
        <f t="shared" si="27"/>
        <v>333080.66124743252</v>
      </c>
      <c r="D231" s="7">
        <f>ROI!T15</f>
        <v>1427.1</v>
      </c>
      <c r="E231" s="7">
        <f t="shared" si="28"/>
        <v>939.33297985043248</v>
      </c>
      <c r="F231" s="7">
        <f t="shared" si="29"/>
        <v>335447.09422728291</v>
      </c>
      <c r="G231" s="44">
        <f>ROI!$T$25</f>
        <v>3.3841639787762001E-2</v>
      </c>
      <c r="H231" s="69"/>
      <c r="I231" s="7">
        <f t="shared" si="32"/>
        <v>339613.00210516446</v>
      </c>
      <c r="J231" s="46">
        <f t="shared" si="31"/>
        <v>6.4385645109773668E-2</v>
      </c>
      <c r="K231" s="7">
        <f t="shared" si="30"/>
        <v>1787.1344373338279</v>
      </c>
      <c r="L231" s="70">
        <f t="shared" si="33"/>
        <v>342827.23654249829</v>
      </c>
    </row>
    <row r="232" spans="1:12" ht="16" customHeight="1" x14ac:dyDescent="0.25">
      <c r="A232" s="71">
        <f t="shared" si="26"/>
        <v>50951</v>
      </c>
      <c r="B232" s="68">
        <v>227</v>
      </c>
      <c r="C232" s="7">
        <f t="shared" si="27"/>
        <v>335447.09422728291</v>
      </c>
      <c r="D232" s="7">
        <f>ROI!T16</f>
        <v>1427.1</v>
      </c>
      <c r="E232" s="7">
        <f t="shared" si="28"/>
        <v>946.00664422426382</v>
      </c>
      <c r="F232" s="7">
        <f t="shared" si="29"/>
        <v>337820.20087150717</v>
      </c>
      <c r="G232" s="44">
        <f>ROI!$T$25</f>
        <v>3.3841639787762001E-2</v>
      </c>
      <c r="H232" s="69"/>
      <c r="I232" s="7">
        <f t="shared" si="32"/>
        <v>342827.23654249829</v>
      </c>
      <c r="J232" s="46">
        <f t="shared" si="31"/>
        <v>6.4385645109773668E-2</v>
      </c>
      <c r="K232" s="7">
        <f t="shared" si="30"/>
        <v>1799.8314635018871</v>
      </c>
      <c r="L232" s="70">
        <f t="shared" si="33"/>
        <v>346054.16800600017</v>
      </c>
    </row>
    <row r="233" spans="1:12" ht="16" customHeight="1" x14ac:dyDescent="0.25">
      <c r="A233" s="71">
        <f t="shared" si="26"/>
        <v>50982</v>
      </c>
      <c r="B233" s="68">
        <v>228</v>
      </c>
      <c r="C233" s="7">
        <f t="shared" si="27"/>
        <v>337820.20087150717</v>
      </c>
      <c r="D233" s="7">
        <f>ROI!T17</f>
        <v>1427.1</v>
      </c>
      <c r="E233" s="7">
        <f t="shared" si="28"/>
        <v>952.69912924357902</v>
      </c>
      <c r="F233" s="31">
        <f t="shared" si="29"/>
        <v>340200.0000007507</v>
      </c>
      <c r="G233" s="44">
        <f>ROI!$T$25</f>
        <v>3.3841639787762001E-2</v>
      </c>
      <c r="H233" s="69"/>
      <c r="I233" s="7">
        <f t="shared" si="32"/>
        <v>346054.16800600017</v>
      </c>
      <c r="J233" s="46">
        <f t="shared" si="31"/>
        <v>6.4385645109773668E-2</v>
      </c>
      <c r="K233" s="7">
        <f t="shared" si="30"/>
        <v>1812.5642970187762</v>
      </c>
      <c r="L233" s="70">
        <f t="shared" si="33"/>
        <v>349293.83230301889</v>
      </c>
    </row>
    <row r="234" spans="1:12" ht="16" customHeight="1" x14ac:dyDescent="0.25">
      <c r="A234" s="71">
        <f t="shared" si="26"/>
        <v>51013</v>
      </c>
      <c r="B234" s="68">
        <v>229</v>
      </c>
      <c r="C234" s="7">
        <f t="shared" si="27"/>
        <v>340200.0000007507</v>
      </c>
      <c r="D234" s="7">
        <f>ROI!U6</f>
        <v>1512.7</v>
      </c>
      <c r="E234" s="7">
        <f t="shared" si="28"/>
        <v>2535.4997851100538</v>
      </c>
      <c r="F234" s="7">
        <f t="shared" si="29"/>
        <v>344248.19978586078</v>
      </c>
      <c r="G234" s="44">
        <f>ROI!$U$25</f>
        <v>8.9435618522203136E-2</v>
      </c>
      <c r="H234" s="69"/>
      <c r="I234" s="7">
        <f t="shared" si="32"/>
        <v>349293.83230301889</v>
      </c>
      <c r="J234" s="46">
        <f t="shared" si="31"/>
        <v>6.4385645109773668E-2</v>
      </c>
      <c r="K234" s="7">
        <f t="shared" si="30"/>
        <v>1825.3330388661113</v>
      </c>
      <c r="L234" s="70">
        <f t="shared" si="33"/>
        <v>352631.86534188502</v>
      </c>
    </row>
    <row r="235" spans="1:12" ht="16" customHeight="1" x14ac:dyDescent="0.25">
      <c r="A235" s="71">
        <f t="shared" si="26"/>
        <v>51043</v>
      </c>
      <c r="B235" s="68">
        <v>230</v>
      </c>
      <c r="C235" s="7">
        <f t="shared" si="27"/>
        <v>344248.19978586078</v>
      </c>
      <c r="D235" s="7">
        <f>ROI!U7</f>
        <v>1512.7</v>
      </c>
      <c r="E235" s="7">
        <f t="shared" si="28"/>
        <v>2565.6708894169515</v>
      </c>
      <c r="F235" s="7">
        <f t="shared" si="29"/>
        <v>348326.57067527773</v>
      </c>
      <c r="G235" s="44">
        <f>ROI!$U$25</f>
        <v>8.9435618522203136E-2</v>
      </c>
      <c r="H235" s="69"/>
      <c r="I235" s="7">
        <f t="shared" si="32"/>
        <v>352631.86534188502</v>
      </c>
      <c r="J235" s="46">
        <f t="shared" si="31"/>
        <v>6.4385645109773668E-2</v>
      </c>
      <c r="K235" s="7">
        <f t="shared" si="30"/>
        <v>1847.0535350909079</v>
      </c>
      <c r="L235" s="70">
        <f t="shared" si="33"/>
        <v>355991.61887697596</v>
      </c>
    </row>
    <row r="236" spans="1:12" ht="16" customHeight="1" x14ac:dyDescent="0.25">
      <c r="A236" s="71">
        <f t="shared" si="26"/>
        <v>51074</v>
      </c>
      <c r="B236" s="68">
        <v>231</v>
      </c>
      <c r="C236" s="7">
        <f t="shared" si="27"/>
        <v>348326.57067527773</v>
      </c>
      <c r="D236" s="7">
        <f>ROI!U8</f>
        <v>1512.7</v>
      </c>
      <c r="E236" s="7">
        <f t="shared" si="28"/>
        <v>2596.0668580051142</v>
      </c>
      <c r="F236" s="7">
        <f t="shared" si="29"/>
        <v>352435.33753328287</v>
      </c>
      <c r="G236" s="44">
        <f>ROI!$U$25</f>
        <v>8.9435618522203136E-2</v>
      </c>
      <c r="H236" s="69"/>
      <c r="I236" s="7">
        <f t="shared" si="32"/>
        <v>355991.61887697596</v>
      </c>
      <c r="J236" s="46">
        <f t="shared" si="31"/>
        <v>6.4385645109773668E-2</v>
      </c>
      <c r="K236" s="7">
        <f t="shared" si="30"/>
        <v>1868.9359134835775</v>
      </c>
      <c r="L236" s="70">
        <f t="shared" si="33"/>
        <v>359373.25479045953</v>
      </c>
    </row>
    <row r="237" spans="1:12" ht="16" customHeight="1" x14ac:dyDescent="0.25">
      <c r="A237" s="71">
        <f t="shared" si="26"/>
        <v>51104</v>
      </c>
      <c r="B237" s="68">
        <v>232</v>
      </c>
      <c r="C237" s="7">
        <f t="shared" si="27"/>
        <v>352435.33753328287</v>
      </c>
      <c r="D237" s="7">
        <f>ROI!U9</f>
        <v>1512.7</v>
      </c>
      <c r="E237" s="7">
        <f t="shared" si="28"/>
        <v>2626.6893667808822</v>
      </c>
      <c r="F237" s="7">
        <f t="shared" si="29"/>
        <v>356574.72690006375</v>
      </c>
      <c r="G237" s="44">
        <f>ROI!$U$25</f>
        <v>8.9435618522203136E-2</v>
      </c>
      <c r="H237" s="69"/>
      <c r="I237" s="7">
        <f t="shared" si="32"/>
        <v>359373.25479045953</v>
      </c>
      <c r="J237" s="46">
        <f t="shared" si="31"/>
        <v>6.4385645109773668E-2</v>
      </c>
      <c r="K237" s="7">
        <f t="shared" si="30"/>
        <v>1890.9813805467704</v>
      </c>
      <c r="L237" s="70">
        <f t="shared" si="33"/>
        <v>362776.93617100629</v>
      </c>
    </row>
    <row r="238" spans="1:12" ht="16" customHeight="1" x14ac:dyDescent="0.25">
      <c r="A238" s="71">
        <f t="shared" si="26"/>
        <v>51135</v>
      </c>
      <c r="B238" s="68">
        <v>233</v>
      </c>
      <c r="C238" s="7">
        <f t="shared" si="27"/>
        <v>356574.72690006375</v>
      </c>
      <c r="D238" s="7">
        <f>ROI!U10</f>
        <v>1512.7</v>
      </c>
      <c r="E238" s="7">
        <f t="shared" si="28"/>
        <v>2657.5401041410719</v>
      </c>
      <c r="F238" s="7">
        <f t="shared" si="29"/>
        <v>360744.96700420481</v>
      </c>
      <c r="G238" s="44">
        <f>ROI!$U$25</f>
        <v>8.9435618522203136E-2</v>
      </c>
      <c r="H238" s="69"/>
      <c r="I238" s="7">
        <f t="shared" si="32"/>
        <v>362776.93617100629</v>
      </c>
      <c r="J238" s="46">
        <f t="shared" si="31"/>
        <v>6.4385645109773668E-2</v>
      </c>
      <c r="K238" s="7">
        <f t="shared" si="30"/>
        <v>1913.1911517751641</v>
      </c>
      <c r="L238" s="70">
        <f t="shared" si="33"/>
        <v>366202.82732278149</v>
      </c>
    </row>
    <row r="239" spans="1:12" ht="16" customHeight="1" x14ac:dyDescent="0.25">
      <c r="A239" s="71">
        <f t="shared" si="26"/>
        <v>51166</v>
      </c>
      <c r="B239" s="68">
        <v>234</v>
      </c>
      <c r="C239" s="7">
        <f t="shared" si="27"/>
        <v>360744.96700420481</v>
      </c>
      <c r="D239" s="7">
        <f>ROI!U11</f>
        <v>1512.7</v>
      </c>
      <c r="E239" s="7">
        <f t="shared" si="28"/>
        <v>2688.6207710660683</v>
      </c>
      <c r="F239" s="7">
        <f t="shared" si="29"/>
        <v>364946.28777527087</v>
      </c>
      <c r="G239" s="44">
        <f>ROI!$U$25</f>
        <v>8.9435618522203136E-2</v>
      </c>
      <c r="H239" s="69"/>
      <c r="I239" s="7">
        <f t="shared" si="32"/>
        <v>366202.82732278149</v>
      </c>
      <c r="J239" s="46">
        <f t="shared" si="31"/>
        <v>6.4385645109773668E-2</v>
      </c>
      <c r="K239" s="7">
        <f t="shared" si="30"/>
        <v>1935.5664517224786</v>
      </c>
      <c r="L239" s="70">
        <f t="shared" si="33"/>
        <v>369651.09377450397</v>
      </c>
    </row>
    <row r="240" spans="1:12" ht="16" customHeight="1" x14ac:dyDescent="0.25">
      <c r="A240" s="71">
        <f t="shared" si="26"/>
        <v>51195</v>
      </c>
      <c r="B240" s="68">
        <v>235</v>
      </c>
      <c r="C240" s="7">
        <f t="shared" si="27"/>
        <v>364946.28777527087</v>
      </c>
      <c r="D240" s="7">
        <f>ROI!U12</f>
        <v>1512.7</v>
      </c>
      <c r="E240" s="7">
        <f t="shared" si="28"/>
        <v>2719.9330812136077</v>
      </c>
      <c r="F240" s="7">
        <f t="shared" si="29"/>
        <v>369178.9208564845</v>
      </c>
      <c r="G240" s="44">
        <f>ROI!$U$25</f>
        <v>8.9435618522203136E-2</v>
      </c>
      <c r="H240" s="69"/>
      <c r="I240" s="7">
        <f t="shared" si="32"/>
        <v>369651.09377450397</v>
      </c>
      <c r="J240" s="46">
        <f t="shared" si="31"/>
        <v>6.4385645109773668E-2</v>
      </c>
      <c r="K240" s="7">
        <f t="shared" si="30"/>
        <v>1958.1085140689936</v>
      </c>
      <c r="L240" s="70">
        <f t="shared" si="33"/>
        <v>373121.90228857298</v>
      </c>
    </row>
    <row r="241" spans="1:12" ht="16" customHeight="1" x14ac:dyDescent="0.25">
      <c r="A241" s="71">
        <f t="shared" si="26"/>
        <v>51226</v>
      </c>
      <c r="B241" s="68">
        <v>236</v>
      </c>
      <c r="C241" s="7">
        <f t="shared" si="27"/>
        <v>369178.9208564845</v>
      </c>
      <c r="D241" s="7">
        <f>ROI!U13</f>
        <v>1512.7</v>
      </c>
      <c r="E241" s="7">
        <f t="shared" si="28"/>
        <v>2751.4787610132644</v>
      </c>
      <c r="F241" s="7">
        <f t="shared" si="29"/>
        <v>373443.09961749776</v>
      </c>
      <c r="G241" s="44">
        <f>ROI!$U$25</f>
        <v>8.9435618522203136E-2</v>
      </c>
      <c r="H241" s="69"/>
      <c r="I241" s="7">
        <f t="shared" si="32"/>
        <v>373121.90228857298</v>
      </c>
      <c r="J241" s="46">
        <f t="shared" si="31"/>
        <v>6.4385645109773668E-2</v>
      </c>
      <c r="K241" s="7">
        <f t="shared" si="30"/>
        <v>1980.8185816895693</v>
      </c>
      <c r="L241" s="70">
        <f t="shared" si="33"/>
        <v>376615.42087026255</v>
      </c>
    </row>
    <row r="242" spans="1:12" ht="16" customHeight="1" x14ac:dyDescent="0.25">
      <c r="A242" s="71">
        <f t="shared" si="26"/>
        <v>51256</v>
      </c>
      <c r="B242" s="68">
        <v>237</v>
      </c>
      <c r="C242" s="7">
        <f t="shared" si="27"/>
        <v>373443.09961749776</v>
      </c>
      <c r="D242" s="7">
        <f>ROI!U14</f>
        <v>1512.7</v>
      </c>
      <c r="E242" s="7">
        <f t="shared" si="28"/>
        <v>2783.2595497616362</v>
      </c>
      <c r="F242" s="7">
        <f t="shared" si="29"/>
        <v>377739.05916725943</v>
      </c>
      <c r="G242" s="44">
        <f>ROI!$U$25</f>
        <v>8.9435618522203136E-2</v>
      </c>
      <c r="H242" s="69"/>
      <c r="I242" s="7">
        <f t="shared" si="32"/>
        <v>376615.42087026255</v>
      </c>
      <c r="J242" s="46">
        <f t="shared" si="31"/>
        <v>6.4385645109773668E-2</v>
      </c>
      <c r="K242" s="7">
        <f t="shared" si="30"/>
        <v>2003.6979067221721</v>
      </c>
      <c r="L242" s="70">
        <f t="shared" si="33"/>
        <v>380131.81877698476</v>
      </c>
    </row>
    <row r="243" spans="1:12" ht="16" customHeight="1" x14ac:dyDescent="0.25">
      <c r="A243" s="71">
        <f t="shared" si="26"/>
        <v>51287</v>
      </c>
      <c r="B243" s="68">
        <v>238</v>
      </c>
      <c r="C243" s="7">
        <f t="shared" si="27"/>
        <v>377739.05916725943</v>
      </c>
      <c r="D243" s="7">
        <f>ROI!U15</f>
        <v>1512.7</v>
      </c>
      <c r="E243" s="7">
        <f t="shared" si="28"/>
        <v>2815.2771997182444</v>
      </c>
      <c r="F243" s="7">
        <f t="shared" si="29"/>
        <v>382067.03636697767</v>
      </c>
      <c r="G243" s="44">
        <f>ROI!$U$25</f>
        <v>8.9435618522203136E-2</v>
      </c>
      <c r="H243" s="69"/>
      <c r="I243" s="7">
        <f t="shared" si="32"/>
        <v>380131.81877698476</v>
      </c>
      <c r="J243" s="46">
        <f t="shared" si="31"/>
        <v>6.4385645109773668E-2</v>
      </c>
      <c r="K243" s="7">
        <f t="shared" si="30"/>
        <v>2026.7477506369135</v>
      </c>
      <c r="L243" s="70">
        <f t="shared" si="33"/>
        <v>383671.26652762166</v>
      </c>
    </row>
    <row r="244" spans="1:12" ht="16" customHeight="1" x14ac:dyDescent="0.25">
      <c r="A244" s="71">
        <f t="shared" si="26"/>
        <v>51317</v>
      </c>
      <c r="B244" s="68">
        <v>239</v>
      </c>
      <c r="C244" s="7">
        <f t="shared" si="27"/>
        <v>382067.03636697767</v>
      </c>
      <c r="D244" s="7">
        <f>ROI!U16</f>
        <v>1512.7</v>
      </c>
      <c r="E244" s="7">
        <f t="shared" si="28"/>
        <v>2847.5334762021444</v>
      </c>
      <c r="F244" s="7">
        <f t="shared" si="29"/>
        <v>386427.26984317985</v>
      </c>
      <c r="G244" s="44">
        <f>ROI!$U$25</f>
        <v>8.9435618522203136E-2</v>
      </c>
      <c r="H244" s="69"/>
      <c r="I244" s="7">
        <f t="shared" si="32"/>
        <v>383671.26652762166</v>
      </c>
      <c r="J244" s="46">
        <f t="shared" si="31"/>
        <v>6.4385645109773668E-2</v>
      </c>
      <c r="K244" s="7">
        <f t="shared" si="30"/>
        <v>2049.9693843056011</v>
      </c>
      <c r="L244" s="70">
        <f t="shared" si="33"/>
        <v>387233.93591192726</v>
      </c>
    </row>
    <row r="245" spans="1:12" ht="16" customHeight="1" x14ac:dyDescent="0.25">
      <c r="A245" s="71">
        <f t="shared" si="26"/>
        <v>51348</v>
      </c>
      <c r="B245" s="68">
        <v>240</v>
      </c>
      <c r="C245" s="7">
        <f t="shared" si="27"/>
        <v>386427.26984317985</v>
      </c>
      <c r="D245" s="7">
        <f>ROI!U17</f>
        <v>1512.7</v>
      </c>
      <c r="E245" s="7">
        <f t="shared" si="28"/>
        <v>2880.0301576892575</v>
      </c>
      <c r="F245" s="31">
        <f t="shared" si="29"/>
        <v>390820.0000008691</v>
      </c>
      <c r="G245" s="44">
        <f>ROI!$U$25</f>
        <v>8.9435618522203136E-2</v>
      </c>
      <c r="H245" s="69"/>
      <c r="I245" s="7">
        <f t="shared" si="32"/>
        <v>387233.93591192726</v>
      </c>
      <c r="J245" s="46">
        <f t="shared" si="31"/>
        <v>6.4385645109773668E-2</v>
      </c>
      <c r="K245" s="7">
        <f t="shared" si="30"/>
        <v>2073.3640880718099</v>
      </c>
      <c r="L245" s="70">
        <f t="shared" si="33"/>
        <v>390819.99999999907</v>
      </c>
    </row>
    <row r="246" spans="1:12" s="73" customFormat="1" ht="16" customHeight="1" thickBot="1" x14ac:dyDescent="0.3">
      <c r="A246" s="72"/>
      <c r="C246" s="22"/>
      <c r="D246" s="74">
        <f>SUM(D6:D245)</f>
        <v>220382.99999999997</v>
      </c>
      <c r="E246" s="74">
        <f>SUM(E6:E245)</f>
        <v>170437.00000086954</v>
      </c>
      <c r="F246" s="22"/>
      <c r="G246" s="75"/>
      <c r="H246" s="76"/>
      <c r="I246" s="77"/>
      <c r="J246" s="78"/>
    </row>
    <row r="247" spans="1:12" ht="16" customHeight="1" thickTop="1" x14ac:dyDescent="0.25"/>
  </sheetData>
  <phoneticPr fontId="2" type="noConversion"/>
  <conditionalFormatting sqref="L6:L245">
    <cfRule type="expression" dxfId="0" priority="1" stopIfTrue="1">
      <formula>A6=$J$3</formula>
    </cfRule>
  </conditionalFormatting>
  <dataValidations count="1">
    <dataValidation type="list" allowBlank="1" showInputMessage="1" showErrorMessage="1" sqref="J3" xr:uid="{00000000-0002-0000-0500-000000000000}">
      <formula1>Periods</formula1>
    </dataValidation>
  </dataValidations>
  <pageMargins left="0.55118110236220474" right="0.55118110236220474" top="0.59055118110236227" bottom="0.59055118110236227" header="0.31496062992125984" footer="0.31496062992125984"/>
  <pageSetup paperSize="9" scale="76" fitToHeight="0" orientation="landscape" r:id="rId1"/>
  <headerFooter alignWithMargins="0">
    <oddFooter>&amp;C&amp;8Page &amp;P of &amp;N</oddFooter>
  </headerFooter>
  <drawing r:id="rId2"/>
</worksheet>
</file>

<file path=customUI/customUI.xml><?xml version="1.0" encoding="utf-8"?>
<customUI xmlns="http://schemas.microsoft.com/office/2006/01/customui">
  <commands>
    <command idMso="FileSave" enabled="false"/>
    <command idMso="FileSaveAs" enabled="false"/>
    <command idMso="FileSaveAsMenu" enabled="false"/>
    <command idMso="FileSaveAsOtherFormats" enabled="false"/>
    <command idMso="FilePrintMenu" enabled="false"/>
    <command idMso="FilePrint" enabled="false"/>
    <command idMso="FilePrintQuick" enabled="false"/>
    <command idMso="FilePrintPreview" enabled="false"/>
    <command idMso="PageSetupPageDialog" enabled="false"/>
    <command idMso="FileSendMenu" enabled="false"/>
    <command idMso="ReviewSendForReview" enabled="false"/>
    <command idMso="SendCopySendNow" enabled="false"/>
    <command idMso="SendCopyToMailRecipient" enabled="false"/>
  </commands>
</customUI>
</file>

<file path=customUI/customUI14.xml><?xml version="1.0" encoding="utf-8"?>
<customUI xmlns="http://schemas.microsoft.com/office/2009/07/customui">
  <commands>
    <command idMso="FileSave" enabled="false"/>
    <command idMso="FileSaveAs" enabled="false"/>
    <command idMso="FileSaveAsMenu" enabled="false"/>
    <command idMso="FileSaveAsOtherFormats" enabled="false"/>
    <command idMso="FilePrintMenu" enabled="false"/>
    <command idMso="FilePrintQuick" enabled="false"/>
    <command idMso="FilePrintPreview" enabled="false"/>
    <command idMso="PrintPreviewAndPrint" enabled="false"/>
    <command idMso="GroupPrintPreviewPrint" enabled="false"/>
    <command idMso="FileSendMenu" enabled="false"/>
    <command idMso="ReviewSendForReview" enabled="false"/>
    <command idMso="SendCopySendNow" enabled="false"/>
    <command idMso="SendCopyToMailRecipient" enabled="false"/>
  </commands>
  <backstage>
    <tab idMso="TabShare" visible="false"/>
    <tab idMso="TabPrint" visible="false"/>
    <tab idMso="TabPublish" visible="false"/>
    <tab idMso="Publish2Tab" visible="false"/>
    <tab idMso="TabSave" visible="false"/>
  </backstage>
</customUI>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Info</vt:lpstr>
      <vt:lpstr>Periods</vt:lpstr>
      <vt:lpstr>Instructions!Print_Area</vt:lpstr>
      <vt:lpstr>Balances!Print_Titles</vt:lpstr>
      <vt:lpstr>Instructions!Print_Titles</vt:lpstr>
      <vt:lpstr>ROI!Print_Titles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Annuity Investment Return Template - Excel Skills</dc:title>
  <dc:subject>Annuities</dc:subject>
  <dc:creator>Excel Skills International</dc:creator>
  <cp:keywords>annuity</cp:keywords>
  <cp:lastModifiedBy>app</cp:lastModifiedBy>
  <cp:lastPrinted>2020-09-25T12:09:06Z</cp:lastPrinted>
  <dcterms:created xsi:type="dcterms:W3CDTF">2010-08-18T12:36:59Z</dcterms:created>
  <dcterms:modified xsi:type="dcterms:W3CDTF">2024-01-30T18:26:42Z</dcterms:modified>
  <cp:category>Excel 2007+</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30c8faff-1a48-44dd-ad3f-5f9c12ffff07</vt:lpwstr>
  </property>
</Properties>
</file>