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8.xml.rels" ContentType="application/vnd.openxmlformats-package.relationships+xml"/>
  <Override PartName="/xl/worksheets/_rels/sheet5.xml.rels" ContentType="application/vnd.openxmlformats-package.relationships+xml"/>
  <Override PartName="/xl/worksheets/_rels/sheet7.xml.rels" ContentType="application/vnd.openxmlformats-package.relationships+xml"/>
  <Override PartName="/xl/worksheets/_rels/sheet1.xml.rels" ContentType="application/vnd.openxmlformats-package.relationships+xml"/>
  <Override PartName="/xl/worksheets/_rels/sheet6.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1.png" ContentType="image/png"/>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UI/customUI14.xml" ContentType="application/xml"/>
  <Override PartName="/customUI/customUI.xml" ContentType="applicatio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microsoft.com/office/2007/relationships/ui/extensibility" Target="customUI/customUI14.xml"/><Relationship Id="rId6" Type="http://schemas.microsoft.com/office/2006/relationships/ui/extensibility" Target="customUI/customUI.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Info" sheetId="1" state="visible" r:id="rId2"/>
    <sheet name="Trial" sheetId="2" state="hidden" r:id="rId3"/>
    <sheet name="Instructions" sheetId="3" state="hidden" r:id="rId4"/>
    <sheet name="Assumptions" sheetId="4" state="hidden" r:id="rId5"/>
    <sheet name="IncState" sheetId="5" state="hidden" r:id="rId6"/>
    <sheet name="CashFlow" sheetId="6" state="hidden" r:id="rId7"/>
    <sheet name="BalanceSheet" sheetId="7" state="hidden" r:id="rId8"/>
    <sheet name="Loans1" sheetId="8" state="hidden" r:id="rId9"/>
    <sheet name="Loans2" sheetId="9" state="hidden" r:id="rId10"/>
    <sheet name="Loans3" sheetId="10" state="hidden" r:id="rId11"/>
    <sheet name="Leases" sheetId="11" state="hidden" r:id="rId12"/>
    <sheet name="Pay" sheetId="12" state="hidden" r:id="rId13"/>
  </sheets>
  <definedNames>
    <definedName function="false" hidden="false" localSheetId="3" name="_xlnm.Print_Titles" vbProcedure="false">Assumptions!$1:$3</definedName>
    <definedName function="false" hidden="false" localSheetId="6" name="_xlnm.Print_Area" vbProcedure="false">BalanceSheet!$B$1:$BH$44</definedName>
    <definedName function="false" hidden="false" localSheetId="6" name="_xlnm.Print_Titles" vbProcedure="false">BalanceSheet!$B:$B,BalanceSheet!$1:$4</definedName>
    <definedName function="false" hidden="false" localSheetId="5" name="_xlnm.Print_Area" vbProcedure="false">CashFlow!$B$1:$BG$46</definedName>
    <definedName function="false" hidden="false" localSheetId="5" name="_xlnm.Print_Titles" vbProcedure="false">CashFlow!$B:$B,CashFlow!$1:$4</definedName>
    <definedName function="false" hidden="false" localSheetId="4" name="_xlnm.Print_Area" vbProcedure="false">IncState!$B$1:$BG$64</definedName>
    <definedName function="false" hidden="false" localSheetId="4" name="_xlnm.Print_Titles" vbProcedure="false">IncState!$B:$B,IncState!$1:$4</definedName>
    <definedName function="false" hidden="false" localSheetId="2" name="_xlnm.Print_Area" vbProcedure="false">Instructions!$A$1:$A$386</definedName>
    <definedName function="false" hidden="false" localSheetId="2" name="_xlnm.Print_Titles" vbProcedure="false">Instructions!$1:$4</definedName>
    <definedName function="false" hidden="false" localSheetId="10" name="_xlnm.Print_Titles" vbProcedure="false">Leases!$1:$8</definedName>
    <definedName function="false" hidden="false" localSheetId="7" name="_xlnm.Print_Titles" vbProcedure="false">Loans1!$1:$8</definedName>
    <definedName function="false" hidden="false" localSheetId="8" name="_xlnm.Print_Titles" vbProcedure="false">Loans2!$1:$8</definedName>
    <definedName function="false" hidden="false" localSheetId="9" name="_xlnm.Print_Titles" vbProcedure="false">Loans3!$1:$8</definedName>
    <definedName function="false" hidden="false" name="BSMonths" vbProcedure="false">BalanceSheet!$C$4:$BC$4</definedName>
    <definedName function="false" hidden="false" name="Months" vbProcedure="false">IncState!$C$4:$BB$4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<sst xmlns="http://schemas.openxmlformats.org/spreadsheetml/2006/main" count="732" uniqueCount="464">
  <si>
    <t xml:space="preserve">Excel Skills | Weekly Cash Flow Projection Template</t>
  </si>
  <si>
    <t xml:space="preserve">Instructions</t>
  </si>
  <si>
    <t xml:space="preserve">www.excel-skills.com</t>
  </si>
  <si>
    <t xml:space="preserve">This unique template enables users to create weekly cash flow projections for any user defined 52 week period. The template includes a weekly income statement, cash flow statement and balance sheet with quarterly &amp; annual totals. The cash flow projections are based on weekly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 The weekly reporting periods are based on a user defined start date and the number of weeks in each quarter can also be specified by the user.</t>
  </si>
  <si>
    <t xml:space="preserve">Note: Our unique range of templates also includes a Business Plan Forecast template, Annual Cash Flow Projection template, Monthly Cash Flow Projection template and weekly &amp; monthly Forecast vs Actual Cash Flow templates. Visit the Templates pages of our website for sample &amp; trial versions of all of these cash flow templates.</t>
  </si>
  <si>
    <t xml:space="preserve">The template includes the following sheets:</t>
  </si>
  <si>
    <r>
      <rPr>
        <b val="true"/>
        <sz val="10"/>
        <rFont val="Arial"/>
        <family val="2"/>
        <charset val="1"/>
      </rPr>
      <t xml:space="preserve">Assumptions - </t>
    </r>
    <r>
      <rPr>
        <sz val="10"/>
        <rFont val="Arial"/>
        <family val="2"/>
        <charset val="1"/>
      </rPr>
      <t xml:space="preserve">this sheet includes the default assumptions on which the weekly cash flow projections are based.</t>
    </r>
  </si>
  <si>
    <r>
      <rPr>
        <b val="true"/>
        <sz val="10"/>
        <rFont val="Arial"/>
        <family val="2"/>
        <charset val="1"/>
      </rPr>
      <t xml:space="preserve">IncState - </t>
    </r>
    <r>
      <rPr>
        <sz val="10"/>
        <rFont val="Arial"/>
        <family val="2"/>
        <charset val="1"/>
      </rPr>
      <t xml:space="preserve">this sheet includes a detailed weekly income statement for a 52 week period. All the rows that are highlighted in yellow in column A require user input and the codes in column A are mainly used in the sales tax, receivables &amp; payables calculations. The rows that do not contain yellow highlighting in column A contain formulas and are therefore calculated automatically.</t>
    </r>
  </si>
  <si>
    <r>
      <rPr>
        <b val="true"/>
        <sz val="10"/>
        <rFont val="Arial"/>
        <family val="2"/>
        <charset val="1"/>
      </rPr>
      <t xml:space="preserve">CashFlow - </t>
    </r>
    <r>
      <rPr>
        <sz val="10"/>
        <rFont val="Arial"/>
        <family val="2"/>
        <charset val="1"/>
      </rPr>
      <t xml:space="preserve">as with the income statement, only the rows with yellow highlighting in column A require user input. All the other rows contain formulas and are therefore calculated automatically.</t>
    </r>
  </si>
  <si>
    <r>
      <rPr>
        <b val="true"/>
        <sz val="10"/>
        <rFont val="Arial"/>
        <family val="2"/>
        <charset val="1"/>
      </rPr>
      <t xml:space="preserve">BalanceSheet</t>
    </r>
    <r>
      <rPr>
        <sz val="10"/>
        <rFont val="Arial"/>
        <family val="2"/>
        <charset val="1"/>
      </rPr>
      <t xml:space="preserve"> - all balance sheet calculations are based on the template assumptions and the weekly income statement &amp; cash flow statement calculations. No user input is therefore required on this sheet.</t>
    </r>
  </si>
  <si>
    <r>
      <rPr>
        <b val="true"/>
        <sz val="10"/>
        <rFont val="Arial"/>
        <family val="2"/>
        <charset val="1"/>
      </rPr>
      <t xml:space="preserve">Loans1 to Loans3 &amp; Leases - </t>
    </r>
    <r>
      <rPr>
        <sz val="10"/>
        <rFont val="Arial"/>
        <family val="2"/>
        <charset val="1"/>
      </rPr>
      <t xml:space="preserve">these sheets include detailed amortization tables which are used to calculate the monthly interest and capital repayment amounts that are included on the weekly income statement and cash flow statement. Each sheet provides for a different set of loan repayment terms to be specified.</t>
    </r>
  </si>
  <si>
    <t xml:space="preserve">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</si>
  <si>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 xml:space="preserve">Setup</t>
  </si>
  <si>
    <t xml:space="preserve">Business Name &amp; Reporting Periods</t>
  </si>
  <si>
    <t xml:space="preserve">The business name and the start date for the cash flow projections need to be entered at the top of the Assumptions sheet. The business name is included as a heading on all the sheets and the 52 week reporting period which is included in the template is determined based on the start date that is specified. This date is used as the first week and 51 subsequent weeks are added to form the 52 week projection period.</t>
  </si>
  <si>
    <t xml:space="preserve">Quarters</t>
  </si>
  <si>
    <t xml:space="preserve">The number of weeks that need to be included in each of the quarterly totals on the income statement, cash flow statement and balance sheet can be specified on the Assumptions sheet. The number of weeks for quarter 4 is calculated based on the input in the other 3 cells (total number of weeks for quarters 1 to 3 deducted from 52).</t>
  </si>
  <si>
    <t xml:space="preserve">The income statement, cash flow statement and balance sheet also include the appropriate quarter numbers in the row above the column headings.</t>
  </si>
  <si>
    <t xml:space="preserve">User Input</t>
  </si>
  <si>
    <t xml:space="preserve">The income statement, cash flow statement and balance sheet only require user input where there is yellow highlighting in column A. All rows without yellow highlighting are automatically calculated as detailed in these instructions. Note that the quarterly and annual totals contain formulas which should not be replaced with values.</t>
  </si>
  <si>
    <t xml:space="preserve">Income Statement</t>
  </si>
  <si>
    <t xml:space="preserve">All weekly income statement projections need to be entered exclusive of any sales tax that may be applicable.</t>
  </si>
  <si>
    <t xml:space="preserve">The complexity of the calculations that are included in the template necessitate including the quarterly totals after all the weekly periods. You should not attempt to change the default layout of the template. If you want to print the forecast for a specific quarter together with the quarterly totals, you need to hide all the weekly totals that do not form part of the appropriate quarter and change the page setup to print the totals on the same page.</t>
  </si>
  <si>
    <t xml:space="preserve">The number of weeks that are included in each quarter can be specified on the Assumptions sheet. The quarter which is displayed above the week end dates in row 4 will automatically be updated.</t>
  </si>
  <si>
    <t xml:space="preserve">Turnover &amp; Gross Profits</t>
  </si>
  <si>
    <t xml:space="preserve">Weekly turnover values need to be entered on the IncState sheet for all 52 weeks (excluding the quarterly and annual totals in the columns with dark blue column headings). The projected weekly gross profit percentages also need to be entered on this sheet and are used in order to calculate the gross profit values. The weekly cost of sales projections are calculated by simply deducting the gross profit values from the weekly turnover values.</t>
  </si>
  <si>
    <t xml:space="preserve">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</si>
  <si>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 xml:space="preserve">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</si>
  <si>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 xml:space="preserve">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</si>
  <si>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 xml:space="preserve">Other Income</t>
  </si>
  <si>
    <t xml:space="preserve">Weekly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</si>
  <si>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 xml:space="preserve">Operating Expenses</t>
  </si>
  <si>
    <t xml:space="preserve">All the weekly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quarterly and annual total columns from one of the existing line items.</t>
  </si>
  <si>
    <t xml:space="preserve">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</si>
  <si>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 xml:space="preserve">Staff Costs</t>
  </si>
  <si>
    <t xml:space="preserve">All the weekly staff cost projections need to be entered in the staff costs section of the income statement. The template contains 2 default staff cost line items but you can add as many additional items as required or delete the line items that you do not need. When adding additional line items, remember to copy the formulas in the quarterly and annual total columns from one of the existing line items.</t>
  </si>
  <si>
    <t xml:space="preserve">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</si>
  <si>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 xml:space="preserve">Depreciation &amp; Amortization</t>
  </si>
  <si>
    <t xml:space="preserve">Weekly projections for depreciation and amortization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</si>
  <si>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 xml:space="preserve">If you already have a sheet which is used for depreciation or amortization calculations, you can include it in this template and add formulas in the depreciation &amp; amortization section of the income statement to include your calculations in these line items.</t>
  </si>
  <si>
    <t xml:space="preserve">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</si>
  <si>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 xml:space="preserve">Interest Paid</t>
  </si>
  <si>
    <t xml:space="preserve">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</si>
  <si>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 xml:space="preserve">Note: Loan repayments &amp; interest charges are calculated based on monthly periods because most business loans are repaid on a monthly basis. You therefore also need to specify a repayment day as part of the loan assumptions on the Assumptions sheet and the loan repayments are included in the weekly amortization tables based on the repayment day that is specified.</t>
  </si>
  <si>
    <t xml:space="preserve">Opening loan balances are based on the balance sheet opening balances section on the Assumptions sheet and additional loan amounts can be entered in the proceeds from loans section of the cash flow statement and will then automatically be included in the appropriate amortization table. </t>
  </si>
  <si>
    <t xml:space="preserve">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</si>
  <si>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 xml:space="preserve">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</si>
  <si>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 xml:space="preserve">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</si>
  <si>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 xml:space="preserve">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</si>
  <si>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 xml:space="preserve">Taxation</t>
  </si>
  <si>
    <t xml:space="preserve">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</si>
  <si>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 xml:space="preserve">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</si>
  <si>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 xml:space="preserve">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</si>
  <si>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 xml:space="preserve">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</si>
  <si>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 xml:space="preserve">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</si>
  <si>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 xml:space="preserve">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</si>
  <si>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 xml:space="preserve">Note: Income tax payments are included in the appropriate weekly period based on the payment day that is specified on the Assumptions sheet.</t>
  </si>
  <si>
    <t xml:space="preserve">Dividends</t>
  </si>
  <si>
    <t xml:space="preserve">The template also includes automated dividends calculations. If you do not want to include any dividends in your cash flow projections, you can simply specify a dividend percentage of zero percent.</t>
  </si>
  <si>
    <t xml:space="preserve">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</si>
  <si>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 xml:space="preserve">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</si>
  <si>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 xml:space="preserve">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</si>
  <si>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 xml:space="preserve">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</si>
  <si>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 xml:space="preserve">Balance Sheet</t>
  </si>
  <si>
    <t xml:space="preserve">All the calculations on the balance sheet are automated and no user input is therefore required.</t>
  </si>
  <si>
    <t xml:space="preserve">Opening Balances</t>
  </si>
  <si>
    <t xml:space="preserve">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</si>
  <si>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 xml:space="preserve">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</si>
  <si>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 xml:space="preserve">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</si>
  <si>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 xml:space="preserve">Note: If you are preparing a cash flow projection for a new business, you can include zero balances for all the balance sheet items in the opening balances section.</t>
  </si>
  <si>
    <t xml:space="preserve">Non-Current Assets</t>
  </si>
  <si>
    <t xml:space="preserve">The property, plant &amp; equipment balances are calculated by adding the purchases of property, plant &amp; equipment as entered on the cash flow statement and deducting the depreciation charges that are included on the income statement.</t>
  </si>
  <si>
    <t xml:space="preserve">Intangible assets balances are calculated in much the same way by adding the purchases of intangible assets as per the cash flow statement and deducting the amortization charges which need to be entered on the income statement. The calculation of the investments balances on the balance sheet is a bit simpler in that only the purchases of new investments as per the cash flow statement is added to the previous month's balance and there is no depreciation or amortization on investments.</t>
  </si>
  <si>
    <t xml:space="preserve">Note: Purchases of property, plant &amp; equipment, intangible assets and investments all need to be entered as negative values on the cash flow statement.</t>
  </si>
  <si>
    <t xml:space="preserve">Current Assets - Inventory</t>
  </si>
  <si>
    <t xml:space="preserve">The inventory balances on the balance sheet are calculated based on the inventory days assumption which is specified on the Assumptions sheet. The number of days that are entered here is applied to the weekly cost of sales in order to calculate the appropriate inventory balance. This calculation is based on the number of days in a week and the difference between the days in the assumption and full week days.</t>
  </si>
  <si>
    <t xml:space="preserve">Example: If you enter an inventory days assumption of 30 days, the entire cost of sales value for four weeks will be included in the inventory balance. After including the four weeks, there is a difference of 2 days between the 30 days assumption and the total days in four weeks. The week 5 cost of sales balance will therefore be used, divided by 7 days and multiplied by the 2 remaining days.</t>
  </si>
  <si>
    <t xml:space="preserve">Note: The above calculation principle is applied regardless of the number of days which are entered as the inventory days assumption on the Assumptions sheet even if the value of the inventory days assumption requires the inclusion of multiple weeks. This method of calculation is the most accurate way of projecting inventory balances even for businesses where there is significant sales volatility.</t>
  </si>
  <si>
    <t xml:space="preserve">Note: If your business does not carry inventory, you can simply enter a nil value in the inventory days assumption on the Assumptions sheet. The inventory line on the balance sheet will then also contain nil values.</t>
  </si>
  <si>
    <t xml:space="preserve">If you want to include variable weekly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</si>
  <si>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 xml:space="preserve">Current Assets - Trade Receivables</t>
  </si>
  <si>
    <t xml:space="preserve">The trade receivables balances on the balance sheet are calculated based on the debtors days assumption which is specified on the Assumptions sheet. The debtors days number can be determined based on the average trading terms which has been negotiated with customers. The debtors days is applied to the weekly turnover to calculate the trade receivables balance. This calculation is based on the number of days in a week and the difference between the days in the assumption and full week days.</t>
  </si>
  <si>
    <t xml:space="preserve">Example: If you enter a debtors days assumption of 30 days, the entire turnover value for four weeks will be included in the inventory balance. After including the four weeks, there is a difference of 2 days between the 30 days assumption and the total days in four weeks. The week 5 turnover balance will be used, divided by 7 days and multiplied by the 2 remaining days.</t>
  </si>
  <si>
    <t xml:space="preserve">Note: The above calculation principle is applied regardless of the number of days which are entered as the debtors days assumption on the Assumptions sheet even if the value of the debtors days assumption requires the inclusion of multiple weeks. This method of calculation is the most accurate way of projecting trade receivable balances even for businesses where there is significant sales volatility.</t>
  </si>
  <si>
    <t xml:space="preserve">Where sales tax is applicable, the appropriate sales tax value relating to weekly turnover will be added to the trade receivables balance. Sales tax codes are defined on the Assumptions sheet and the codes in column A next to the turnover amounts on the income statement are used to determine the appropriate rate of sales tax to be used.</t>
  </si>
  <si>
    <t xml:space="preserve">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</si>
  <si>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 xml:space="preserve">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</si>
  <si>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 xml:space="preserve">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</si>
  <si>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 xml:space="preserve">Note: If your business has no trade receivables, you can simply enter a nil value in the debtors days assumption on the Assumptions sheet. The trade receivables line on the balance sheet will then also contain nil values.</t>
  </si>
  <si>
    <t xml:space="preserve">If you want to include variable weekly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</si>
  <si>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 xml:space="preserve">Current Assets - Loans &amp; Advances, Other Receivables</t>
  </si>
  <si>
    <t xml:space="preserve">The loans and advances &amp; other receivables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</si>
  <si>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 xml:space="preserve">Current Assets - Cash &amp; Cash Equivalents</t>
  </si>
  <si>
    <t xml:space="preserve">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</si>
  <si>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 xml:space="preserve">Equity - Shareholders Contributions, Reserves</t>
  </si>
  <si>
    <t xml:space="preserve">The shareholders contributions &amp; reserves balances cannot be calculated by basing them on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t>
  </si>
  <si>
    <t xml:space="preserve">Note: The shareholders contribution line on the cash flow statement can be found under the cash flow from financing activities and the reserves line on the cash flow statement under the non-cash adjustments.</t>
  </si>
  <si>
    <t xml:space="preserve">Equity - Retained Earnings</t>
  </si>
  <si>
    <t xml:space="preserve">The retained earnings balances on the balance sheet are linked to the retained earnings for the year which is calculated on the income statement.</t>
  </si>
  <si>
    <t xml:space="preserve">Non-Current Liabilities - Loans 1 to 3, Leases</t>
  </si>
  <si>
    <t xml:space="preserve">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</si>
  <si>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 xml:space="preserve">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</si>
  <si>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 xml:space="preserve">Each of the loan repayment terms can be specified in the Loan Terms section on the Assumptions sheet. The loan terms include the annual interest rate, repayment period in years and a selection field which can be used to indicate interest-only loans. These loan repayment terms are then included at the top of the loan amortization sheet on the Loans1 to Loans3 and Leases sheets.</t>
  </si>
  <si>
    <t xml:space="preserve">Note: A set of loan terms can be specified as interest-only by selecting the "Yes" option from the interest-only drop-down list in the appropriate loan terms on the Assumptions sheet. If this selection is made, the loan will be interest only and not include any loan repayments.</t>
  </si>
  <si>
    <t xml:space="preserve">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t>
  </si>
  <si>
    <t xml:space="preserve">The loan repayments, interest charged and capital repayments are calculated based on the outstanding balances at the beginning of each period. Additional loans can be added to the appropriate amortization table by entering the appropriate values in the proceeds from loans section on the cash flow statement (under the cash flow from financing activities section).</t>
  </si>
  <si>
    <t xml:space="preserve">The outstanding loan or lease balances at the end of each weekly period are then included in the appropriate lines on the balance sheet.</t>
  </si>
  <si>
    <t xml:space="preserve">Current Liabilities - Bank Overdraft</t>
  </si>
  <si>
    <t xml:space="preserve">The bank overdraft as well as cash &amp; cash equivalents are based on the closing cash balances which are calculated on the cash flow statement. If the appropriate weekly closing balance is negative, the balance is included as a bank overdraft and if it is positive, it is included as cash under current assets on the balance sheet.</t>
  </si>
  <si>
    <t xml:space="preserve">Current Liabilities - Trade Payables</t>
  </si>
  <si>
    <t xml:space="preserve">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</si>
  <si>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 xml:space="preserve">The weekly cost of sales, operating expenses and staff costs on the income statement are added together in order to determine a weekly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</si>
  <si>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 xml:space="preserve">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</si>
  <si>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 xml:space="preserve">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</si>
  <si>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 xml:space="preserve">Like the calculation of inventory and trade receivables balances, the trade payables balances are based on a number of full weeks with total days of less than the creditors days and part of the previous week's days.</t>
  </si>
  <si>
    <t xml:space="preserve">Example: If you enter a creditors days assumption of 30 days, the entire cost of sales &amp; expense value for four weeks will be included in the inventory balance. After including the four weeks, there is a difference of 2 days between the 30 days assumption and the total days in four weeks. The week 5 cost of sales &amp; expense value balance will therefore be used, divided by 7 days and multiplied by the 2 remaining days.</t>
  </si>
  <si>
    <t xml:space="preserve">Note: The above calculation principle is applied regardless of the number of days which are entered as the creditors days assumption on the Assumptions sheet even if the value of the creditors days assumption requires the inclusion of multiple weeks. This method of calculation is the most accurate way of projecting trade payables balances even for businesses where there is significant sales or expense volatility.</t>
  </si>
  <si>
    <t xml:space="preserve">Where sales tax is applicable, the appropriate sales tax value relating to weekly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</si>
  <si>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 xml:space="preserve">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</si>
  <si>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 xml:space="preserve">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</si>
  <si>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 xml:space="preserve">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</si>
  <si>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 xml:space="preserve">Note: If your business has no trade payables, you can simply enter a nil value in the creditors days assumption on the Assumptions sheet. The trade payables line on the balance sheet will then also contain nil values.</t>
  </si>
  <si>
    <t xml:space="preserve">If you want to include variable weekly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</si>
  <si>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 xml:space="preserve">Current Liabilities - Sales Tax</t>
  </si>
  <si>
    <t xml:space="preserve">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</si>
  <si>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 xml:space="preserve">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</si>
  <si>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 xml:space="preserve">The appropriate sales tax percentages can be entered in the Sales Tax section of the Assumptions sheet. The template provides for 4 default sales tax codes, each with its own sales tax percentage. The sales tax codes are numbered from V1 to V4.</t>
  </si>
  <si>
    <t xml:space="preserve">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</si>
  <si>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 xml:space="preserve">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</si>
  <si>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 xml:space="preserve">Note: If you are preparing cash flow projections for a business which is not subject to sales tax, simply enter zero percentages for all four sales tax codes.</t>
  </si>
  <si>
    <t xml:space="preserve">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</si>
  <si>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 xml:space="preserve">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</si>
  <si>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 xml:space="preserve">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</si>
  <si>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 xml:space="preserve">If you select the Subsequent setting, the sales tax amount of the current period is not included in the calculation of the payment amount and the sales tax liability at the end of the appropriate payment month will always include at least one month.</t>
  </si>
  <si>
    <t xml:space="preserve">Note: The Subsequent setting is usually the appropriate setting to use for sales tax purposes. The Current settings is more applicable to tax types which are subject to provisional tax.</t>
  </si>
  <si>
    <t xml:space="preserve">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</si>
  <si>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 xml:space="preserve">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</si>
  <si>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 xml:space="preserve">Note: Sales tax payments are included in the appropriate weekly period based on the payment day that is specified on the Assumptions sheet.</t>
  </si>
  <si>
    <t xml:space="preserve">Current Liabilities - Payroll Accruals</t>
  </si>
  <si>
    <t xml:space="preserve">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</si>
  <si>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 xml:space="preserve">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</si>
  <si>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 xml:space="preserve">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</si>
  <si>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 xml:space="preserve">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</si>
  <si>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 xml:space="preserve">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</si>
  <si>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 xml:space="preserve">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</si>
  <si>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 xml:space="preserve">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</si>
  <si>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 xml:space="preserve">Note: The Subsequent setting is usually the appropriate setting to use for payroll accrual purposes. The Current setting is more applicable to tax types which are subject to provisional tax payments where payment occurs in the same month as the tax calculation.</t>
  </si>
  <si>
    <t xml:space="preserve">Example: If you set a payment frequency of 1 month, first payment month of 1 and select the Current option, the payroll accruals will always be nil because the current month's payroll accruals will be included in the payment calculation. If you have the same period settings and select the Subsequent option, the payroll accruals on the balance sheet will always include the current month's payroll accrual because the payment amount will be based on the previous month's payroll accrual.</t>
  </si>
  <si>
    <t xml:space="preserve">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</si>
  <si>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 xml:space="preserve">If you want to include payroll accruals based on variable weekly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</si>
  <si>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 xml:space="preserve">Note: Payroll accrual related payments are included in the appropriate weekly period based on the payment day that is specified on the Assumptions sheet.</t>
  </si>
  <si>
    <t xml:space="preserve">Current Liabilities - Other Accruals, Other Provisions</t>
  </si>
  <si>
    <t xml:space="preserve">The other accrual &amp; other provisions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</si>
  <si>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 xml:space="preserve">Current Liabilities - Provision for Taxation</t>
  </si>
  <si>
    <t xml:space="preserve">The calculation of income tax on the income statement is based on the profit before tax on the income statement and the assumptions that are specified in the Income Tax section on the Assumptions sheet.</t>
  </si>
  <si>
    <t xml:space="preserve">The profit before tax amount is multiplied by the income tax percentage on the Assumptions sheet in order to calculate the weekly income tax value. If there is a loss before tax on the income statement, no income tax will be calculated but if there were profits before the period with the loss, the income tax that was calculated in previous periods will be reversed in the period with the loss.</t>
  </si>
  <si>
    <t xml:space="preserve">The template also makes provision for the inclusion of an assessed loss which has been carried over from previous financial periods and income tax will only be calculated after the assessed loss has been fully reduced by profits in the projection periods.</t>
  </si>
  <si>
    <t xml:space="preserve">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</si>
  <si>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 xml:space="preserve">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</si>
  <si>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 xml:space="preserve">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</si>
  <si>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 xml:space="preserve">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</si>
  <si>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 xml:space="preserve">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</si>
  <si>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 xml:space="preserve">Current Liabilities - Dividends Payable</t>
  </si>
  <si>
    <t xml:space="preserve">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</si>
  <si>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 xml:space="preserve">The dividend percentage specified on the Assumptions sheet is applied to the profit for the year on the income statement which can be found directly above the dividends line. Dividends will also only be calculated if there is a cumulative profit for the year.</t>
  </si>
  <si>
    <t xml:space="preserve">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</si>
  <si>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 xml:space="preserve">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</si>
  <si>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 xml:space="preserve">The Cash, Next or Subsequent setting in the Dividends section on the Assumptions sheet determines how the dividends payable balances on the balance sheet are calculated and therefore also when the dividend payment will be included on the cash flow statement.</t>
  </si>
  <si>
    <t xml:space="preserve">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</si>
  <si>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 xml:space="preserve">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</si>
  <si>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 xml:space="preserve">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</si>
  <si>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 xml:space="preserve">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</si>
  <si>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 xml:space="preserve">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</si>
  <si>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 xml:space="preserve">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</si>
  <si>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 xml:space="preserve">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</si>
  <si>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 xml:space="preserve">Note: Dividend payments are included in the appropriate weekly period based on the payment day that is specified on the Assumptions sheet.</t>
  </si>
  <si>
    <t xml:space="preserve">Balance Sheet Errors</t>
  </si>
  <si>
    <t xml:space="preserve">If the balance sheet for any weekly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which are included on the Assumptions sheet is nil.</t>
  </si>
  <si>
    <t xml:space="preserve">If you see an imbalance on the balance sheet, you therefore need to check the opening balance sheet balances on the Assumptions sheet and ensure that the total of all the opening balances in this section is nil. </t>
  </si>
  <si>
    <t xml:space="preserve">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</si>
  <si>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 xml:space="preserve">Balance Sheet Workings</t>
  </si>
  <si>
    <t xml:space="preserve">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</si>
  <si>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 xml:space="preserve">Cash Flow Statement</t>
  </si>
  <si>
    <t xml:space="preserve">All the rows which require user input are indicated with yellow highlighting in column A. All the other rows contain formulas which automate the calculations of these items which are all based on income statement or balance sheet values.</t>
  </si>
  <si>
    <t xml:space="preserve">The input rows on the cash flow statement are all related to balance sheet items where the calculations on the balance sheet are based on adding the movement on the cash flow statement to the previous week's balance on the balance sheet. If you need more guidance on any of these items, refer to the appropriate section for the particular item under the Balance Sheet section.</t>
  </si>
  <si>
    <t xml:space="preserve">Note: The colour of the codes in column A on the cash flow statement indicate whether positive or negative values need to be entered in order to increase the appropriate balance sheet item's balance. If the code is green, positive input values increase the balance sheet balance and if the code is red, you need to enter negative values to increase the balance sheet balances.</t>
  </si>
  <si>
    <t xml:space="preserve">Loan Amortization Tables (Loans1 to Loans3 &amp; Leases sheets)</t>
  </si>
  <si>
    <t xml:space="preserve">The template makes provision for including loans with up to four different sets of repayment terms in the cash flow projections. The amortization tables that are used to calculate the interest charges, additional loan amounts, loan repayments and outstanding balances have been included on the Loans1, Loans2, Loans3 and Leases sheets. No user input is required on these sheets.</t>
  </si>
  <si>
    <t xml:space="preserve">Note: Refer to the instructions in the income statement - interest paid section and the balance sheet - non-current liabilities section for guidance on how these amortization tables have been compiled and where to include user input for each of these amortization tables.</t>
  </si>
  <si>
    <t xml:space="preserve">Help &amp; Customization</t>
  </si>
  <si>
    <t xml:space="preserve">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</si>
  <si>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xml:space="preserve">© Copyright</t>
  </si>
  <si>
    <t xml:space="preserve">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</si>
  <si>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xml:space="preserve">Cash Flow Projections - Assumptions</t>
  </si>
  <si>
    <t xml:space="preserve">Business Name</t>
  </si>
  <si>
    <t xml:space="preserve">Example (Pty) Limited</t>
  </si>
  <si>
    <t xml:space="preserve">Start Date</t>
  </si>
  <si>
    <t xml:space="preserve">Quarter 1 : Number of Weeks</t>
  </si>
  <si>
    <t xml:space="preserve">Quarter 2 : Number of Weeks</t>
  </si>
  <si>
    <t xml:space="preserve">Quarter 3 : Number of Weeks</t>
  </si>
  <si>
    <t xml:space="preserve">Quarter 4 : Number of Weeks</t>
  </si>
  <si>
    <t xml:space="preserve">Financial Assumptions - Income Statement</t>
  </si>
  <si>
    <t xml:space="preserve">Turnover</t>
  </si>
  <si>
    <t xml:space="preserve">Weekly turnover projections need to be entered on the IncState worksheet.</t>
  </si>
  <si>
    <t xml:space="preserve">Gross Profit %</t>
  </si>
  <si>
    <t xml:space="preserve">Weekly gross profit percentages need to be entered on the IncState worksheet.</t>
  </si>
  <si>
    <t xml:space="preserve">Monthly other income projections need to be entered on the IncState worksheet.</t>
  </si>
  <si>
    <t xml:space="preserve">Weekly operating expense projections need to be entered on the IncState worksheet.</t>
  </si>
  <si>
    <t xml:space="preserve">Weekly staff cost projections need to be entered on the IncState worksheet.</t>
  </si>
  <si>
    <t xml:space="preserve">Weekly depreciation &amp; amortization need to be entered on the IncState worksheet.</t>
  </si>
  <si>
    <t xml:space="preserve">Interest, Taxation &amp; Dividends</t>
  </si>
  <si>
    <t xml:space="preserve">Automatically calculated on the IncState worksheet.</t>
  </si>
  <si>
    <t xml:space="preserve">Financial Assumptions - Balance Sheet</t>
  </si>
  <si>
    <t xml:space="preserve">The following balance sheet balances are projected by entering the appropriate weekly movements on the cash flow statement. Red codes </t>
  </si>
  <si>
    <t xml:space="preserve">in column A indicate that you need to enter a negative value to increase the appropriate balance sheet balance.</t>
  </si>
  <si>
    <t xml:space="preserve">RES</t>
  </si>
  <si>
    <t xml:space="preserve">Reserves</t>
  </si>
  <si>
    <t xml:space="preserve">ADV</t>
  </si>
  <si>
    <t xml:space="preserve">Loans &amp; Advances</t>
  </si>
  <si>
    <t xml:space="preserve">ODB</t>
  </si>
  <si>
    <t xml:space="preserve">Other Receivables</t>
  </si>
  <si>
    <t xml:space="preserve">ACC</t>
  </si>
  <si>
    <t xml:space="preserve">Other Accruals</t>
  </si>
  <si>
    <t xml:space="preserve">OPV</t>
  </si>
  <si>
    <t xml:space="preserve">Other Provisions</t>
  </si>
  <si>
    <t xml:space="preserve">PPE</t>
  </si>
  <si>
    <t xml:space="preserve">Purchases of property, plant &amp; equipment</t>
  </si>
  <si>
    <t xml:space="preserve">INA</t>
  </si>
  <si>
    <t xml:space="preserve">Purchases of intangible assets</t>
  </si>
  <si>
    <t xml:space="preserve">INV</t>
  </si>
  <si>
    <t xml:space="preserve">Purchases of investments</t>
  </si>
  <si>
    <t xml:space="preserve">CAP</t>
  </si>
  <si>
    <t xml:space="preserve">Proceeds from shareholders' contributions</t>
  </si>
  <si>
    <t xml:space="preserve">LT1</t>
  </si>
  <si>
    <t xml:space="preserve">Loans 1 (only the proceeds from loans)</t>
  </si>
  <si>
    <t xml:space="preserve">LT2</t>
  </si>
  <si>
    <t xml:space="preserve">Loans 2 (only the proceeds from loans)</t>
  </si>
  <si>
    <t xml:space="preserve">LT3</t>
  </si>
  <si>
    <t xml:space="preserve">Loans 3 (only the proceeds from loans)</t>
  </si>
  <si>
    <t xml:space="preserve">FIN</t>
  </si>
  <si>
    <t xml:space="preserve">Finance Leases (only the proceeds)</t>
  </si>
  <si>
    <t xml:space="preserve">The following balance sheet balances are calculated based on the assumptions that are entered on this sheet:</t>
  </si>
  <si>
    <t xml:space="preserve">Working Capital</t>
  </si>
  <si>
    <t xml:space="preserve">Inventory Days</t>
  </si>
  <si>
    <t xml:space="preserve">Debtors Days</t>
  </si>
  <si>
    <t xml:space="preserve">Creditors Days</t>
  </si>
  <si>
    <t xml:space="preserve">Payroll Accrual:</t>
  </si>
  <si>
    <t xml:space="preserve">Accrual %</t>
  </si>
  <si>
    <t xml:space="preserve">Payment Frequency (Months)</t>
  </si>
  <si>
    <t xml:space="preserve">First Payment Month</t>
  </si>
  <si>
    <t xml:space="preserve">Current Or Subsequent</t>
  </si>
  <si>
    <t xml:space="preserve">Subsequent</t>
  </si>
  <si>
    <t xml:space="preserve">Payment Day</t>
  </si>
  <si>
    <t xml:space="preserve">Sales Tax</t>
  </si>
  <si>
    <t xml:space="preserve">Rates</t>
  </si>
  <si>
    <t xml:space="preserve">V1</t>
  </si>
  <si>
    <t xml:space="preserve">Standard</t>
  </si>
  <si>
    <t xml:space="preserve">V2</t>
  </si>
  <si>
    <t xml:space="preserve">Secondary</t>
  </si>
  <si>
    <t xml:space="preserve">V3</t>
  </si>
  <si>
    <t xml:space="preserve">Zero Rated</t>
  </si>
  <si>
    <t xml:space="preserve">V4</t>
  </si>
  <si>
    <t xml:space="preserve">Exempt</t>
  </si>
  <si>
    <t xml:space="preserve">Income Tax</t>
  </si>
  <si>
    <t xml:space="preserve">Income Tax %</t>
  </si>
  <si>
    <t xml:space="preserve">Assessed Loss Carried Over</t>
  </si>
  <si>
    <t xml:space="preserve">Current</t>
  </si>
  <si>
    <t xml:space="preserve">Projected loan repayments and interest are calculated based on the below terms (each on a separate sheet).</t>
  </si>
  <si>
    <t xml:space="preserve">Loan Terms</t>
  </si>
  <si>
    <t xml:space="preserve">Loans 1</t>
  </si>
  <si>
    <t xml:space="preserve">Loans 2</t>
  </si>
  <si>
    <t xml:space="preserve">Loans 3</t>
  </si>
  <si>
    <t xml:space="preserve">Leases</t>
  </si>
  <si>
    <t xml:space="preserve">Interest Rate</t>
  </si>
  <si>
    <t xml:space="preserve">Repayment Term (in years)</t>
  </si>
  <si>
    <t xml:space="preserve">Interest Only</t>
  </si>
  <si>
    <t xml:space="preserve">No</t>
  </si>
  <si>
    <t xml:space="preserve">Repayment Day</t>
  </si>
  <si>
    <t xml:space="preserve">The below section can be used to include balance sheet opening balances for existing businesses.</t>
  </si>
  <si>
    <t xml:space="preserve">Balance Sheet Opening Balances</t>
  </si>
  <si>
    <t xml:space="preserve">Property, Plant &amp; Equipment</t>
  </si>
  <si>
    <t xml:space="preserve">Intangible Assets</t>
  </si>
  <si>
    <t xml:space="preserve">Investments</t>
  </si>
  <si>
    <t xml:space="preserve">STC</t>
  </si>
  <si>
    <t xml:space="preserve">Inventory</t>
  </si>
  <si>
    <t xml:space="preserve">DEB</t>
  </si>
  <si>
    <t xml:space="preserve">Trade Receivables</t>
  </si>
  <si>
    <t xml:space="preserve">CSH</t>
  </si>
  <si>
    <t xml:space="preserve">Cash &amp; Cash Equivalents</t>
  </si>
  <si>
    <t xml:space="preserve">Shareholders' Contributions</t>
  </si>
  <si>
    <t xml:space="preserve">EAR</t>
  </si>
  <si>
    <t xml:space="preserve">Retained Earnings</t>
  </si>
  <si>
    <t xml:space="preserve">Long Term Loans 1</t>
  </si>
  <si>
    <t xml:space="preserve">Long Term Loans 2</t>
  </si>
  <si>
    <t xml:space="preserve">Long Term Loans 3</t>
  </si>
  <si>
    <t xml:space="preserve">Finance Leases</t>
  </si>
  <si>
    <t xml:space="preserve">OVD</t>
  </si>
  <si>
    <t xml:space="preserve">Bank Overdraft</t>
  </si>
  <si>
    <t xml:space="preserve">CRE</t>
  </si>
  <si>
    <t xml:space="preserve">Trade Payables</t>
  </si>
  <si>
    <t xml:space="preserve">VAT</t>
  </si>
  <si>
    <t xml:space="preserve">PAY</t>
  </si>
  <si>
    <t xml:space="preserve">Payroll Accruals</t>
  </si>
  <si>
    <t xml:space="preserve">Accruals</t>
  </si>
  <si>
    <t xml:space="preserve">TAX</t>
  </si>
  <si>
    <t xml:space="preserve">Provision For Taxation</t>
  </si>
  <si>
    <t xml:space="preserve">DIV</t>
  </si>
  <si>
    <t xml:space="preserve">Dividends Payable</t>
  </si>
  <si>
    <t xml:space="preserve">Dividend %</t>
  </si>
  <si>
    <t xml:space="preserve">Cash or Next</t>
  </si>
  <si>
    <t xml:space="preserve">Next</t>
  </si>
  <si>
    <t xml:space="preserve">Cash Flow Projections - Income Statement</t>
  </si>
  <si>
    <t xml:space="preserve">© www.excel-skills.com</t>
  </si>
  <si>
    <t xml:space="preserve">Q1</t>
  </si>
  <si>
    <t xml:space="preserve">Q2</t>
  </si>
  <si>
    <t xml:space="preserve">Q3</t>
  </si>
  <si>
    <t xml:space="preserve">Q4</t>
  </si>
  <si>
    <t xml:space="preserve">Total Q1</t>
  </si>
  <si>
    <t xml:space="preserve">Total Q2</t>
  </si>
  <si>
    <t xml:space="preserve">Total Q3</t>
  </si>
  <si>
    <t xml:space="preserve">Total Q4</t>
  </si>
  <si>
    <t xml:space="preserve">V1C1</t>
  </si>
  <si>
    <t xml:space="preserve">Product Sales</t>
  </si>
  <si>
    <t xml:space="preserve">Income From Services</t>
  </si>
  <si>
    <t xml:space="preserve">Total Turnover</t>
  </si>
  <si>
    <t xml:space="preserve">Products</t>
  </si>
  <si>
    <t xml:space="preserve">V1C0</t>
  </si>
  <si>
    <t xml:space="preserve">Services</t>
  </si>
  <si>
    <t xml:space="preserve">Total Cost of Sales</t>
  </si>
  <si>
    <t xml:space="preserve">Total Gross Profit</t>
  </si>
  <si>
    <t xml:space="preserve">Accounting Fees</t>
  </si>
  <si>
    <t xml:space="preserve">Advertising &amp; Marketing</t>
  </si>
  <si>
    <t xml:space="preserve">Bank Charges</t>
  </si>
  <si>
    <t xml:space="preserve">Cleaning Expenses</t>
  </si>
  <si>
    <t xml:space="preserve">Computer Expenses</t>
  </si>
  <si>
    <t xml:space="preserve">Consumables</t>
  </si>
  <si>
    <t xml:space="preserve">Electricity &amp; Water</t>
  </si>
  <si>
    <t xml:space="preserve">Entertainment </t>
  </si>
  <si>
    <t xml:space="preserve">Equipment Hire</t>
  </si>
  <si>
    <t xml:space="preserve">Insurance</t>
  </si>
  <si>
    <t xml:space="preserve">Legal Fees</t>
  </si>
  <si>
    <t xml:space="preserve">Motor Vehicle Expenses</t>
  </si>
  <si>
    <t xml:space="preserve">Postage</t>
  </si>
  <si>
    <t xml:space="preserve">Printing &amp; Stationery</t>
  </si>
  <si>
    <t xml:space="preserve">Professional Fees</t>
  </si>
  <si>
    <t xml:space="preserve">Rent</t>
  </si>
  <si>
    <t xml:space="preserve">Repairs &amp; Maintenance</t>
  </si>
  <si>
    <t xml:space="preserve">Security</t>
  </si>
  <si>
    <t xml:space="preserve">Subscriptions</t>
  </si>
  <si>
    <t xml:space="preserve">Telephone &amp; Fax</t>
  </si>
  <si>
    <t xml:space="preserve">Training</t>
  </si>
  <si>
    <t xml:space="preserve">Uniforms</t>
  </si>
  <si>
    <t xml:space="preserve">Total Operating Expenses</t>
  </si>
  <si>
    <t xml:space="preserve">V4C0</t>
  </si>
  <si>
    <t xml:space="preserve">Salaries</t>
  </si>
  <si>
    <t xml:space="preserve">Wages</t>
  </si>
  <si>
    <t xml:space="preserve">Total Staff Costs</t>
  </si>
  <si>
    <t xml:space="preserve">DEP</t>
  </si>
  <si>
    <t xml:space="preserve">Depreciation</t>
  </si>
  <si>
    <t xml:space="preserve">AMT</t>
  </si>
  <si>
    <t xml:space="preserve">Amortization</t>
  </si>
  <si>
    <t xml:space="preserve">Total Depreciation &amp; Amortization</t>
  </si>
  <si>
    <t xml:space="preserve">Profit / (Loss) before interest &amp; tax</t>
  </si>
  <si>
    <t xml:space="preserve">INT</t>
  </si>
  <si>
    <t xml:space="preserve">Interest - Loans 1</t>
  </si>
  <si>
    <t xml:space="preserve">Interest - Loans 2</t>
  </si>
  <si>
    <t xml:space="preserve">Interest - Loans 3</t>
  </si>
  <si>
    <t xml:space="preserve">Interest - Leases</t>
  </si>
  <si>
    <t xml:space="preserve">Total Interest Paid</t>
  </si>
  <si>
    <t xml:space="preserve">Profit / (Loss) before tax</t>
  </si>
  <si>
    <t xml:space="preserve">Profit / (Loss) for the period</t>
  </si>
  <si>
    <t xml:space="preserve">Retained earnings for the year</t>
  </si>
  <si>
    <t xml:space="preserve">Profit / (Loss) %</t>
  </si>
  <si>
    <t xml:space="preserve">Cash Flow Projections - Cash Flow Statement</t>
  </si>
  <si>
    <t xml:space="preserve">Cash flows from operating activities</t>
  </si>
  <si>
    <t xml:space="preserve">Profit / (Loss) for the year</t>
  </si>
  <si>
    <t xml:space="preserve">Interest</t>
  </si>
  <si>
    <t xml:space="preserve">Adjustment for non-cash expenses:</t>
  </si>
  <si>
    <t xml:space="preserve">Changes in operating assets &amp; liabilities</t>
  </si>
  <si>
    <t xml:space="preserve">Cash generated from operations</t>
  </si>
  <si>
    <t xml:space="preserve">Interest paid</t>
  </si>
  <si>
    <t xml:space="preserve">Taxation paid</t>
  </si>
  <si>
    <t xml:space="preserve">Net cash from operating activities</t>
  </si>
  <si>
    <t xml:space="preserve">Cash flows from investing activities</t>
  </si>
  <si>
    <t xml:space="preserve">Net cash used in investing activities</t>
  </si>
  <si>
    <t xml:space="preserve">Cash flows from financing activities</t>
  </si>
  <si>
    <t xml:space="preserve">Dividends paid</t>
  </si>
  <si>
    <t xml:space="preserve">Proceeds from loans 1</t>
  </si>
  <si>
    <t xml:space="preserve">Proceeds from loans 2</t>
  </si>
  <si>
    <t xml:space="preserve">Proceeds from loans 3</t>
  </si>
  <si>
    <t xml:space="preserve">Proceeds from finance leases</t>
  </si>
  <si>
    <t xml:space="preserve">Repayment of loans 1</t>
  </si>
  <si>
    <t xml:space="preserve">Repayment of loans 2</t>
  </si>
  <si>
    <t xml:space="preserve">Repayment of loans 3</t>
  </si>
  <si>
    <t xml:space="preserve">Repayment of finance leases</t>
  </si>
  <si>
    <t xml:space="preserve">Net cash from financing activities</t>
  </si>
  <si>
    <t xml:space="preserve">Increase / (Decrease) in cash equivalents</t>
  </si>
  <si>
    <t xml:space="preserve">Cash &amp; cash equivalents at beginning of year</t>
  </si>
  <si>
    <t xml:space="preserve">Cash &amp; cash equivalents at end of year</t>
  </si>
  <si>
    <t xml:space="preserve">Cash Flow Projections - Balance Sheet</t>
  </si>
  <si>
    <t xml:space="preserve">Q0</t>
  </si>
  <si>
    <t xml:space="preserve">ASSETS</t>
  </si>
  <si>
    <t xml:space="preserve">Current Assets</t>
  </si>
  <si>
    <t xml:space="preserve">Total Assets</t>
  </si>
  <si>
    <t xml:space="preserve">EQUITY &amp; LIABILITIES</t>
  </si>
  <si>
    <t xml:space="preserve">Equity</t>
  </si>
  <si>
    <t xml:space="preserve">Non-Current Liabilities</t>
  </si>
  <si>
    <t xml:space="preserve">Current Liabilities</t>
  </si>
  <si>
    <t xml:space="preserve">Total Equity &amp; Liabilities</t>
  </si>
  <si>
    <t xml:space="preserve">Number of days in period</t>
  </si>
  <si>
    <t xml:space="preserve">Workings: (Not Printed)</t>
  </si>
  <si>
    <t xml:space="preserve">Weekly COS</t>
  </si>
  <si>
    <t xml:space="preserve">Weekly Turnover (Inclusive)</t>
  </si>
  <si>
    <t xml:space="preserve">Weekly Payables (Inclusive)</t>
  </si>
  <si>
    <t xml:space="preserve">Sales Tax:</t>
  </si>
  <si>
    <t xml:space="preserve">Payment Week?</t>
  </si>
  <si>
    <t xml:space="preserve">Week Index</t>
  </si>
  <si>
    <t xml:space="preserve">Weekly Output Total</t>
  </si>
  <si>
    <t xml:space="preserve">Weekly Input Total</t>
  </si>
  <si>
    <t xml:space="preserve">Prev Payment Date</t>
  </si>
  <si>
    <t xml:space="preserve">Income Tax:</t>
  </si>
  <si>
    <t xml:space="preserve">Weekly Total</t>
  </si>
  <si>
    <t xml:space="preserve">Dividends:</t>
  </si>
  <si>
    <t xml:space="preserve">Expense Week?</t>
  </si>
  <si>
    <t xml:space="preserve">Weekly Dividend Value</t>
  </si>
  <si>
    <t xml:space="preserve">Dividend Expense</t>
  </si>
  <si>
    <t xml:space="preserve">Dividend Accrual</t>
  </si>
  <si>
    <t xml:space="preserve">Prev Expense Date</t>
  </si>
  <si>
    <t xml:space="preserve">Accrual Status</t>
  </si>
  <si>
    <t xml:space="preserve">Cash Flow Projections - Repayment Schedule - Loans 1</t>
  </si>
  <si>
    <t xml:space="preserve">Repayment Term</t>
  </si>
  <si>
    <t xml:space="preserve">Week End Date</t>
  </si>
  <si>
    <t xml:space="preserve">Repayment Date</t>
  </si>
  <si>
    <t xml:space="preserve">Opening Balance</t>
  </si>
  <si>
    <t xml:space="preserve">Additional Loans</t>
  </si>
  <si>
    <t xml:space="preserve">Loan Repayment</t>
  </si>
  <si>
    <t xml:space="preserve">Interest Charges</t>
  </si>
  <si>
    <t xml:space="preserve">Capital Repayment</t>
  </si>
  <si>
    <t xml:space="preserve">Closing Balance</t>
  </si>
  <si>
    <t xml:space="preserve">Repayment Number</t>
  </si>
  <si>
    <t xml:space="preserve">Cash Flow Projections - Repayment Schedule - Loans 2</t>
  </si>
  <si>
    <t xml:space="preserve">Cash Flow Projections - Repayment Schedule - Loans 3</t>
  </si>
  <si>
    <t xml:space="preserve">Cash Flow Projections - Repayment Schedule - Finance Leases</t>
  </si>
  <si>
    <t xml:space="preserve">Payroll</t>
  </si>
  <si>
    <t xml:space="preserve">PayMonthEnd</t>
  </si>
  <si>
    <t xml:space="preserve">Index</t>
  </si>
  <si>
    <t xml:space="preserve">PayDate</t>
  </si>
  <si>
    <t xml:space="preserve">ExpDate</t>
  </si>
  <si>
    <t xml:space="preserve">Date 0</t>
  </si>
  <si>
    <t xml:space="preserve">Date 1</t>
  </si>
  <si>
    <t xml:space="preserve">Date 2</t>
  </si>
  <si>
    <t xml:space="preserve">Date 3</t>
  </si>
  <si>
    <t xml:space="preserve">Date 4</t>
  </si>
  <si>
    <t xml:space="preserve">Date 5</t>
  </si>
  <si>
    <t xml:space="preserve">Date 6</t>
  </si>
  <si>
    <t xml:space="preserve">Date 7</t>
  </si>
  <si>
    <t xml:space="preserve">Date 8</t>
  </si>
  <si>
    <t xml:space="preserve">Date 9</t>
  </si>
  <si>
    <t xml:space="preserve">Date 10</t>
  </si>
  <si>
    <t xml:space="preserve">Date 11</t>
  </si>
  <si>
    <t xml:space="preserve">Date 12</t>
  </si>
  <si>
    <t xml:space="preserve">Date 13</t>
  </si>
  <si>
    <t xml:space="preserve">Date 14</t>
  </si>
  <si>
    <t xml:space="preserve">Date 15</t>
  </si>
</sst>
</file>

<file path=xl/styles.xml><?xml version="1.0" encoding="utf-8"?>
<styleSheet xmlns="http://schemas.openxmlformats.org/spreadsheetml/2006/main">
  <numFmts count="14">
    <numFmt numFmtId="164" formatCode="General"/>
    <numFmt numFmtId="165" formatCode="_(* #,##0.00_);_(* \(#,##0.00\);_(* \-??_);_(@_)"/>
    <numFmt numFmtId="166" formatCode="_(* #,##0_);_(* \(#,##0\);_(* \-??_);_(@_)"/>
    <numFmt numFmtId="167" formatCode="General"/>
    <numFmt numFmtId="168" formatCode="m/d/yyyy"/>
    <numFmt numFmtId="169" formatCode="0.0%"/>
    <numFmt numFmtId="170" formatCode="0%"/>
    <numFmt numFmtId="171" formatCode="#,##0"/>
    <numFmt numFmtId="172" formatCode="0.00%"/>
    <numFmt numFmtId="173" formatCode="_(* #,##0.0_);_(* \(#,##0.0\);_(* \-??_);_(@_)"/>
    <numFmt numFmtId="174" formatCode="_(* #,##0.0%_);_(* \(#,##0.0%\);_(* \-_);_(@_)"/>
    <numFmt numFmtId="175" formatCode="_ * #,##0_ ;_ * \-#,##0_ ;_ * \-??_ ;_ @_ "/>
    <numFmt numFmtId="176" formatCode="_ * #,##0.00_ ;_ * \-#,##0.00_ ;_ * \-??_ ;_ @_ "/>
    <numFmt numFmtId="177" formatCode="_(* #,##0.0000_);_(* \(#,##0.0000\);_(* \-??_);_(@_)"/>
  </numFmts>
  <fonts count="42">
    <font>
      <sz val="10"/>
      <name val="Century Gothic"/>
      <family val="2"/>
      <charset val="1"/>
    </font>
    <font>
      <sz val="10"/>
      <name val="Arial"/>
      <family val="0"/>
    </font>
    <font>
      <sz val="10"/>
      <name val="Arial"/>
      <family val="0"/>
    </font>
    <font>
      <sz val="10"/>
      <name val="Arial"/>
      <family val="0"/>
    </font>
    <font>
      <sz val="11"/>
      <name val="Century Gothic"/>
      <family val="2"/>
      <charset val="1"/>
    </font>
    <font>
      <b val="true"/>
      <sz val="12"/>
      <color rgb="FFFFFFFF"/>
      <name val="Century Gothic"/>
      <family val="0"/>
    </font>
    <font>
      <b val="true"/>
      <sz val="24"/>
      <color rgb="FFFFFFFF"/>
      <name val="Berlin Sans FB Demi"/>
      <family val="2"/>
    </font>
    <font>
      <sz val="11"/>
      <color rgb="FFFFFFFF"/>
      <name val="Century Gothic"/>
      <family val="0"/>
    </font>
    <font>
      <b val="true"/>
      <sz val="14"/>
      <color rgb="FFFFFFFF"/>
      <name val="Century Gothic"/>
      <family val="0"/>
    </font>
    <font>
      <i val="true"/>
      <sz val="10"/>
      <color rgb="FFBFBFBF"/>
      <name val="Century Gothic"/>
      <family val="0"/>
    </font>
    <font>
      <sz val="10"/>
      <name val="Arial"/>
      <family val="2"/>
      <charset val="1"/>
    </font>
    <font>
      <b val="true"/>
      <sz val="12"/>
      <name val="Arial"/>
      <family val="2"/>
      <charset val="1"/>
    </font>
    <font>
      <i val="true"/>
      <sz val="10"/>
      <name val="Arial"/>
      <family val="2"/>
      <charset val="1"/>
    </font>
    <font>
      <b val="true"/>
      <u val="single"/>
      <sz val="10"/>
      <color rgb="FF00958C"/>
      <name val="Arial"/>
      <family val="2"/>
      <charset val="1"/>
    </font>
    <font>
      <u val="single"/>
      <sz val="10"/>
      <color rgb="FF0000FF"/>
      <name val="Arial"/>
      <family val="2"/>
      <charset val="1"/>
    </font>
    <font>
      <b val="true"/>
      <u val="single"/>
      <sz val="10"/>
      <color rgb="FF008000"/>
      <name val="Arial"/>
      <family val="2"/>
      <charset val="1"/>
    </font>
    <font>
      <b val="true"/>
      <sz val="10"/>
      <name val="Arial"/>
      <family val="2"/>
      <charset val="1"/>
    </font>
    <font>
      <b val="true"/>
      <sz val="10"/>
      <color rgb="FF000000"/>
      <name val="Arial"/>
      <family val="2"/>
      <charset val="1"/>
    </font>
    <font>
      <b val="true"/>
      <sz val="8"/>
      <color rgb="FFC1FFFC"/>
      <name val="Century Gothic"/>
      <family val="0"/>
    </font>
    <font>
      <b val="true"/>
      <sz val="10.5"/>
      <color rgb="FFFFFFFF"/>
      <name val="Century Gothic"/>
      <family val="0"/>
    </font>
    <font>
      <sz val="9"/>
      <color rgb="FF00B050"/>
      <name val="Century Gothic"/>
      <family val="2"/>
      <charset val="1"/>
    </font>
    <font>
      <b val="true"/>
      <sz val="12"/>
      <name val="Century Gothic"/>
      <family val="2"/>
      <charset val="1"/>
    </font>
    <font>
      <b val="true"/>
      <sz val="10"/>
      <name val="Century Gothic"/>
      <family val="2"/>
      <charset val="1"/>
    </font>
    <font>
      <i val="true"/>
      <sz val="10"/>
      <name val="Century Gothic"/>
      <family val="2"/>
      <charset val="1"/>
    </font>
    <font>
      <b val="true"/>
      <sz val="9"/>
      <color rgb="FF00B050"/>
      <name val="Century Gothic"/>
      <family val="2"/>
      <charset val="1"/>
    </font>
    <font>
      <sz val="9"/>
      <color rgb="FFFF0000"/>
      <name val="Century Gothic"/>
      <family val="2"/>
      <charset val="1"/>
    </font>
    <font>
      <sz val="10"/>
      <color rgb="FFFFFFFF"/>
      <name val="Century Gothic"/>
      <family val="2"/>
      <charset val="1"/>
    </font>
    <font>
      <sz val="9"/>
      <name val="Century Gothic"/>
      <family val="2"/>
      <charset val="1"/>
    </font>
    <font>
      <b val="true"/>
      <sz val="9"/>
      <color rgb="FFC1FFFC"/>
      <name val="Century Gothic"/>
      <family val="0"/>
    </font>
    <font>
      <b val="true"/>
      <sz val="11"/>
      <color rgb="FFFFFFFF"/>
      <name val="Century Gothic"/>
      <family val="0"/>
    </font>
    <font>
      <i val="true"/>
      <sz val="9"/>
      <color rgb="FF00B050"/>
      <name val="Century Gothic"/>
      <family val="2"/>
      <charset val="1"/>
    </font>
    <font>
      <i val="true"/>
      <sz val="10"/>
      <color rgb="FFFFFFFF"/>
      <name val="Century Gothic"/>
      <family val="2"/>
      <charset val="1"/>
    </font>
    <font>
      <b val="true"/>
      <i val="true"/>
      <sz val="10"/>
      <name val="Century Gothic"/>
      <family val="2"/>
      <charset val="1"/>
    </font>
    <font>
      <b val="true"/>
      <sz val="10"/>
      <color rgb="FFFFFFFF"/>
      <name val="Century Gothic"/>
      <family val="2"/>
      <charset val="1"/>
    </font>
    <font>
      <b val="true"/>
      <i val="true"/>
      <sz val="10"/>
      <color rgb="FF000000"/>
      <name val="Century Gothic"/>
      <family val="2"/>
      <charset val="1"/>
    </font>
    <font>
      <b val="true"/>
      <u val="single"/>
      <sz val="10"/>
      <color rgb="FF008000"/>
      <name val="Century Gothic"/>
      <family val="2"/>
      <charset val="1"/>
    </font>
    <font>
      <sz val="10"/>
      <color rgb="FF000000"/>
      <name val="Century Gothic"/>
      <family val="2"/>
      <charset val="1"/>
    </font>
    <font>
      <b val="true"/>
      <sz val="10"/>
      <color rgb="FF000000"/>
      <name val="Century Gothic"/>
      <family val="2"/>
      <charset val="1"/>
    </font>
    <font>
      <sz val="10"/>
      <color rgb="FFFF0000"/>
      <name val="Century Gothic"/>
      <family val="2"/>
      <charset val="1"/>
    </font>
    <font>
      <b val="true"/>
      <sz val="10"/>
      <color rgb="FFFF0000"/>
      <name val="Century Gothic"/>
      <family val="2"/>
      <charset val="1"/>
    </font>
    <font>
      <i val="true"/>
      <sz val="9"/>
      <name val="Century Gothic"/>
      <family val="2"/>
      <charset val="1"/>
    </font>
    <font>
      <sz val="10"/>
      <color rgb="FF0000FF"/>
      <name val="Century Gothic"/>
      <family val="2"/>
      <charset val="1"/>
    </font>
  </fonts>
  <fills count="5">
    <fill>
      <patternFill patternType="none"/>
    </fill>
    <fill>
      <patternFill patternType="gray125"/>
    </fill>
    <fill>
      <patternFill patternType="solid">
        <fgColor rgb="FFFFFF99"/>
        <bgColor rgb="FFFFFFCC"/>
      </patternFill>
    </fill>
    <fill>
      <patternFill patternType="solid">
        <fgColor rgb="FFCCFFFF"/>
        <bgColor rgb="FFC1FFFC"/>
      </patternFill>
    </fill>
    <fill>
      <patternFill patternType="solid">
        <fgColor rgb="FF003366"/>
        <bgColor rgb="FF333399"/>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hair"/>
      <right style="hair"/>
      <top style="thin"/>
      <bottom/>
      <diagonal/>
    </border>
    <border diagonalUp="false" diagonalDown="false">
      <left style="hair"/>
      <right style="hair"/>
      <top/>
      <bottom/>
      <diagonal/>
    </border>
    <border diagonalUp="false" diagonalDown="false">
      <left style="hair"/>
      <right style="hair"/>
      <top style="thin"/>
      <bottom style="medium"/>
      <diagonal/>
    </border>
    <border diagonalUp="false" diagonalDown="false">
      <left style="hair"/>
      <right style="hair"/>
      <top style="thin"/>
      <bottom style="thin"/>
      <diagonal/>
    </border>
    <border diagonalUp="false" diagonalDown="false">
      <left style="hair"/>
      <right style="hair"/>
      <top/>
      <bottom style="hair"/>
      <diagonal/>
    </border>
    <border diagonalUp="false" diagonalDown="false">
      <left style="hair"/>
      <right style="hair"/>
      <top/>
      <bottom style="thin"/>
      <diagonal/>
    </border>
    <border diagonalUp="false" diagonalDown="false">
      <left style="hair"/>
      <right style="hair"/>
      <top style="thin"/>
      <bottom style="double"/>
      <diagonal/>
    </border>
    <border diagonalUp="false" diagonalDown="false">
      <left style="hair"/>
      <right style="hair"/>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cellStyleXfs>
  <cellXfs count="19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true">
      <alignment horizontal="justify" vertical="bottom" textRotation="0" wrapText="true" indent="0" shrinkToFit="false"/>
      <protection locked="true" hidden="true"/>
    </xf>
    <xf numFmtId="164" fontId="10" fillId="0" borderId="0" xfId="0" applyFont="true" applyBorder="false" applyAlignment="true" applyProtection="true">
      <alignment horizontal="justify" vertical="bottom" textRotation="0" wrapText="false" indent="0" shrinkToFit="false"/>
      <protection locked="true" hidden="true"/>
    </xf>
    <xf numFmtId="164" fontId="11" fillId="0" borderId="0" xfId="0" applyFont="true" applyBorder="false" applyAlignment="true" applyProtection="true">
      <alignment horizontal="left" vertical="bottom" textRotation="0" wrapText="true" indent="0" shrinkToFit="false"/>
      <protection locked="true" hidden="true"/>
    </xf>
    <xf numFmtId="164" fontId="12" fillId="0" borderId="0" xfId="0" applyFont="true" applyBorder="false" applyAlignment="true" applyProtection="true">
      <alignment horizontal="left" vertical="bottom" textRotation="0" wrapText="true" indent="0" shrinkToFit="false"/>
      <protection locked="true" hidden="true"/>
    </xf>
    <xf numFmtId="164" fontId="13" fillId="0" borderId="0" xfId="20" applyFont="true" applyBorder="true" applyAlignment="true" applyProtection="true">
      <alignment horizontal="left" vertical="center" textRotation="0" wrapText="true" indent="0" shrinkToFit="false"/>
      <protection locked="true" hidden="false"/>
    </xf>
    <xf numFmtId="164" fontId="15" fillId="0" borderId="0" xfId="20" applyFont="true" applyBorder="true" applyAlignment="true" applyProtection="true">
      <alignment horizontal="right" vertical="bottom" textRotation="0" wrapText="true" indent="0" shrinkToFit="false"/>
      <protection locked="true" hidden="true"/>
    </xf>
    <xf numFmtId="164" fontId="10" fillId="0" borderId="0" xfId="0" applyFont="true" applyBorder="false" applyAlignment="true" applyProtection="true">
      <alignment horizontal="justify" vertical="bottom" textRotation="0" wrapText="true" indent="0" shrinkToFit="false"/>
      <protection locked="true" hidden="true"/>
    </xf>
    <xf numFmtId="164" fontId="12" fillId="0" borderId="0" xfId="0" applyFont="true" applyBorder="false" applyAlignment="true" applyProtection="true">
      <alignment horizontal="justify" vertical="bottom" textRotation="0" wrapText="true" indent="0" shrinkToFit="false"/>
      <protection locked="true" hidden="true"/>
    </xf>
    <xf numFmtId="164" fontId="16" fillId="0" borderId="0" xfId="0" applyFont="true" applyBorder="false" applyAlignment="true" applyProtection="true">
      <alignment horizontal="justify" vertical="bottom" textRotation="0" wrapText="true" indent="0" shrinkToFit="false"/>
      <protection locked="true" hidden="true"/>
    </xf>
    <xf numFmtId="164" fontId="12" fillId="0" borderId="0" xfId="0" applyFont="true" applyBorder="false" applyAlignment="true" applyProtection="true">
      <alignment horizontal="justify" vertical="bottom" textRotation="0" wrapText="true" indent="0" shrinkToFit="false"/>
      <protection locked="true" hidden="true"/>
    </xf>
    <xf numFmtId="164" fontId="12" fillId="0" borderId="0" xfId="0" applyFont="true" applyBorder="false" applyAlignment="true" applyProtection="true">
      <alignment horizontal="justify" vertical="bottom" textRotation="0" wrapText="false" indent="0" shrinkToFit="false"/>
      <protection locked="true" hidden="true"/>
    </xf>
    <xf numFmtId="164" fontId="10" fillId="0" borderId="0" xfId="0" applyFont="true" applyBorder="false" applyAlignment="true" applyProtection="true">
      <alignment horizontal="general" vertical="bottom" textRotation="0" wrapText="true" indent="0" shrinkToFit="false"/>
      <protection locked="true" hidden="true"/>
    </xf>
    <xf numFmtId="164" fontId="17" fillId="0" borderId="0" xfId="0" applyFont="true" applyBorder="false" applyAlignment="true" applyProtection="true">
      <alignment horizontal="justify" vertical="bottom" textRotation="0" wrapText="true" indent="0" shrinkToFit="false"/>
      <protection locked="true" hidden="true"/>
    </xf>
    <xf numFmtId="164" fontId="20" fillId="0" borderId="0" xfId="0" applyFont="true" applyBorder="false" applyAlignment="false" applyProtection="true">
      <alignment horizontal="general" vertical="bottom" textRotation="0" wrapText="false" indent="0" shrinkToFit="false"/>
      <protection locked="true" hidden="true"/>
    </xf>
    <xf numFmtId="164" fontId="0" fillId="0" borderId="0" xfId="0" applyFont="true" applyBorder="false" applyAlignment="false" applyProtection="true">
      <alignment horizontal="general" vertical="bottom" textRotation="0" wrapText="false" indent="0" shrinkToFit="false"/>
      <protection locked="true" hidden="true"/>
    </xf>
    <xf numFmtId="166" fontId="0" fillId="0" borderId="0" xfId="15" applyFont="true" applyBorder="true" applyAlignment="true" applyProtection="true">
      <alignment horizontal="general" vertical="bottom" textRotation="0" wrapText="false" indent="0" shrinkToFit="false"/>
      <protection locked="true" hidden="true"/>
    </xf>
    <xf numFmtId="165" fontId="0" fillId="0" borderId="0" xfId="15" applyFont="true" applyBorder="true" applyAlignment="true" applyProtection="true">
      <alignment horizontal="general" vertical="bottom" textRotation="0" wrapText="false" indent="0" shrinkToFit="false"/>
      <protection locked="true" hidden="true"/>
    </xf>
    <xf numFmtId="164" fontId="0" fillId="0" borderId="0" xfId="0" applyFont="true" applyBorder="false" applyAlignment="false" applyProtection="true">
      <alignment horizontal="general" vertical="bottom" textRotation="0" wrapText="false" indent="0" shrinkToFit="false"/>
      <protection locked="true" hidden="true"/>
    </xf>
    <xf numFmtId="167" fontId="21" fillId="0" borderId="0" xfId="0" applyFont="true" applyBorder="false" applyAlignment="false" applyProtection="true">
      <alignment horizontal="general" vertical="bottom" textRotation="0" wrapText="false" indent="0" shrinkToFit="false"/>
      <protection locked="true" hidden="true"/>
    </xf>
    <xf numFmtId="166" fontId="22" fillId="0" borderId="0" xfId="15" applyFont="true" applyBorder="true" applyAlignment="true" applyProtection="true">
      <alignment horizontal="general" vertical="bottom" textRotation="0" wrapText="false" indent="0" shrinkToFit="false"/>
      <protection locked="true" hidden="true"/>
    </xf>
    <xf numFmtId="164" fontId="23" fillId="0" borderId="0" xfId="0" applyFont="true" applyBorder="false" applyAlignment="false" applyProtection="true">
      <alignment horizontal="general" vertical="bottom" textRotation="0" wrapText="false" indent="0" shrinkToFit="false"/>
      <protection locked="true" hidden="true"/>
    </xf>
    <xf numFmtId="164" fontId="22" fillId="0" borderId="0" xfId="0" applyFont="true" applyBorder="false" applyAlignment="false" applyProtection="true">
      <alignment horizontal="general" vertical="bottom" textRotation="0" wrapText="false" indent="0" shrinkToFit="false"/>
      <protection locked="true" hidden="true"/>
    </xf>
    <xf numFmtId="164" fontId="0" fillId="2" borderId="1" xfId="15" applyFont="true" applyBorder="true" applyAlignment="true" applyProtection="true">
      <alignment horizontal="left" vertical="bottom" textRotation="0" wrapText="false" indent="0" shrinkToFit="false"/>
      <protection locked="true" hidden="true"/>
    </xf>
    <xf numFmtId="164" fontId="24" fillId="0" borderId="0" xfId="0" applyFont="true" applyBorder="false" applyAlignment="false" applyProtection="true">
      <alignment horizontal="general" vertical="bottom" textRotation="0" wrapText="false" indent="0" shrinkToFit="false"/>
      <protection locked="true" hidden="true"/>
    </xf>
    <xf numFmtId="168" fontId="0" fillId="2" borderId="2" xfId="15" applyFont="true" applyBorder="true" applyAlignment="true" applyProtection="true">
      <alignment horizontal="center" vertical="bottom" textRotation="0" wrapText="false" indent="0" shrinkToFit="false"/>
      <protection locked="true" hidden="true"/>
    </xf>
    <xf numFmtId="165" fontId="22" fillId="0" borderId="0" xfId="15" applyFont="true" applyBorder="true" applyAlignment="true" applyProtection="true">
      <alignment horizontal="center" vertical="bottom" textRotation="0" wrapText="false" indent="0" shrinkToFit="false"/>
      <protection locked="true" hidden="true"/>
    </xf>
    <xf numFmtId="165" fontId="22" fillId="0" borderId="0" xfId="15" applyFont="true" applyBorder="true" applyAlignment="true" applyProtection="true">
      <alignment horizontal="general" vertical="bottom" textRotation="0" wrapText="false" indent="0" shrinkToFit="false"/>
      <protection locked="true" hidden="true"/>
    </xf>
    <xf numFmtId="164" fontId="22" fillId="0" borderId="0" xfId="0" applyFont="true" applyBorder="false" applyAlignment="false" applyProtection="true">
      <alignment horizontal="general" vertical="bottom" textRotation="0" wrapText="false" indent="0" shrinkToFit="false"/>
      <protection locked="true" hidden="true"/>
    </xf>
    <xf numFmtId="168" fontId="0" fillId="0" borderId="0" xfId="15" applyFont="true" applyBorder="true" applyAlignment="true" applyProtection="true">
      <alignment horizontal="center" vertical="bottom" textRotation="0" wrapText="false" indent="0" shrinkToFit="false"/>
      <protection locked="true" hidden="true"/>
    </xf>
    <xf numFmtId="166" fontId="0" fillId="2" borderId="1" xfId="15" applyFont="true" applyBorder="true" applyAlignment="true" applyProtection="true">
      <alignment horizontal="general" vertical="bottom" textRotation="0" wrapText="false" indent="0" shrinkToFit="false"/>
      <protection locked="true" hidden="true"/>
    </xf>
    <xf numFmtId="166" fontId="0" fillId="3" borderId="1" xfId="15" applyFont="true" applyBorder="true" applyAlignment="true" applyProtection="true">
      <alignment horizontal="general" vertical="bottom" textRotation="0" wrapText="false" indent="0" shrinkToFit="false"/>
      <protection locked="true" hidden="true"/>
    </xf>
    <xf numFmtId="169" fontId="0" fillId="0" borderId="0" xfId="15" applyFont="true" applyBorder="true" applyAlignment="true" applyProtection="true">
      <alignment horizontal="center"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4" fontId="23" fillId="0" borderId="0" xfId="0" applyFont="true" applyBorder="false" applyAlignment="false" applyProtection="true">
      <alignment horizontal="general" vertical="bottom" textRotation="0" wrapText="false" indent="0" shrinkToFit="false"/>
      <protection locked="true" hidden="true"/>
    </xf>
    <xf numFmtId="169" fontId="0" fillId="2" borderId="1" xfId="19" applyFont="true" applyBorder="true" applyAlignment="true" applyProtection="true">
      <alignment horizontal="center" vertical="bottom" textRotation="0" wrapText="false" indent="0" shrinkToFit="false"/>
      <protection locked="true" hidden="true"/>
    </xf>
    <xf numFmtId="171" fontId="0" fillId="2" borderId="1" xfId="15" applyFont="true" applyBorder="true" applyAlignment="true" applyProtection="true">
      <alignment horizontal="center" vertical="bottom" textRotation="0" wrapText="false" indent="0" shrinkToFit="false"/>
      <protection locked="true" hidden="true"/>
    </xf>
    <xf numFmtId="167" fontId="26" fillId="0" borderId="0" xfId="15" applyFont="true" applyBorder="true" applyAlignment="true" applyProtection="true">
      <alignment horizontal="center" vertical="bottom" textRotation="0" wrapText="false" indent="0" shrinkToFit="false"/>
      <protection locked="true" hidden="true"/>
    </xf>
    <xf numFmtId="164" fontId="0" fillId="2" borderId="1" xfId="15" applyFont="true" applyBorder="true" applyAlignment="true" applyProtection="true">
      <alignment horizontal="center" vertical="bottom" textRotation="0" wrapText="false" indent="0" shrinkToFit="false"/>
      <protection locked="true" hidden="true"/>
    </xf>
    <xf numFmtId="166" fontId="23" fillId="0" borderId="0" xfId="15" applyFont="true" applyBorder="true" applyAlignment="true" applyProtection="true">
      <alignment horizontal="center" vertical="bottom" textRotation="0" wrapText="false" indent="0" shrinkToFit="false"/>
      <protection locked="true" hidden="true"/>
    </xf>
    <xf numFmtId="165" fontId="23" fillId="0" borderId="0" xfId="15" applyFont="true" applyBorder="true" applyAlignment="true" applyProtection="true">
      <alignment horizontal="center" vertical="bottom" textRotation="0" wrapText="false" indent="0" shrinkToFit="false"/>
      <protection locked="true" hidden="true"/>
    </xf>
    <xf numFmtId="165" fontId="23" fillId="0" borderId="0" xfId="15" applyFont="true" applyBorder="true" applyAlignment="true" applyProtection="true">
      <alignment horizontal="general" vertical="bottom" textRotation="0" wrapText="false" indent="0" shrinkToFit="false"/>
      <protection locked="true" hidden="true"/>
    </xf>
    <xf numFmtId="164" fontId="0" fillId="2" borderId="1" xfId="0" applyFont="true" applyBorder="true" applyAlignment="false" applyProtection="true">
      <alignment horizontal="general" vertical="bottom" textRotation="0" wrapText="false" indent="0" shrinkToFit="false"/>
      <protection locked="true" hidden="true"/>
    </xf>
    <xf numFmtId="166" fontId="22" fillId="0" borderId="0" xfId="15" applyFont="true" applyBorder="true" applyAlignment="true" applyProtection="true">
      <alignment horizontal="center" vertical="bottom" textRotation="0" wrapText="false" indent="0" shrinkToFit="false"/>
      <protection locked="true" hidden="true"/>
    </xf>
    <xf numFmtId="164" fontId="0" fillId="0" borderId="0" xfId="0" applyFont="true" applyBorder="true" applyAlignment="false" applyProtection="true">
      <alignment horizontal="general" vertical="bottom" textRotation="0" wrapText="false" indent="0" shrinkToFit="false"/>
      <protection locked="true" hidden="true"/>
    </xf>
    <xf numFmtId="172" fontId="0" fillId="2" borderId="1" xfId="19" applyFont="true" applyBorder="true" applyAlignment="true" applyProtection="true">
      <alignment horizontal="general" vertical="bottom" textRotation="0" wrapText="false" indent="0" shrinkToFit="false"/>
      <protection locked="true" hidden="true"/>
    </xf>
    <xf numFmtId="173" fontId="0" fillId="2" borderId="1" xfId="15" applyFont="true" applyBorder="true" applyAlignment="true" applyProtection="true">
      <alignment horizontal="general" vertical="bottom" textRotation="0" wrapText="false" indent="0" shrinkToFit="false"/>
      <protection locked="true" hidden="true"/>
    </xf>
    <xf numFmtId="166" fontId="0" fillId="2" borderId="1" xfId="15" applyFont="true" applyBorder="true" applyAlignment="true" applyProtection="true">
      <alignment horizontal="right" vertical="bottom" textRotation="0" wrapText="false" indent="0" shrinkToFit="false"/>
      <protection locked="true" hidden="true"/>
    </xf>
    <xf numFmtId="164" fontId="23" fillId="0" borderId="0" xfId="0" applyFont="true" applyBorder="true" applyAlignment="false" applyProtection="true">
      <alignment horizontal="general" vertical="bottom" textRotation="0" wrapText="false" indent="0" shrinkToFit="false"/>
      <protection locked="true" hidden="true"/>
    </xf>
    <xf numFmtId="166" fontId="23" fillId="0" borderId="0" xfId="15" applyFont="true" applyBorder="true" applyAlignment="true" applyProtection="true">
      <alignment horizontal="general" vertical="bottom" textRotation="0" wrapText="false" indent="0" shrinkToFit="false"/>
      <protection locked="true" hidden="true"/>
    </xf>
    <xf numFmtId="165" fontId="26" fillId="0" borderId="0" xfId="15" applyFont="tru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false" applyProtection="true">
      <alignment horizontal="general" vertical="bottom" textRotation="0" wrapText="false" indent="0" shrinkToFit="false"/>
      <protection locked="true" hidden="true"/>
    </xf>
    <xf numFmtId="164" fontId="20" fillId="0" borderId="0" xfId="0" applyFont="true" applyBorder="false" applyAlignment="true" applyProtection="true">
      <alignment horizontal="left" vertical="bottom" textRotation="0" wrapText="false" indent="0" shrinkToFit="false"/>
      <protection locked="true" hidden="true"/>
    </xf>
    <xf numFmtId="164" fontId="30" fillId="0" borderId="0" xfId="0" applyFont="true" applyBorder="false" applyAlignment="true" applyProtection="true">
      <alignment horizontal="left" vertical="bottom" textRotation="0" wrapText="false" indent="0" shrinkToFit="false"/>
      <protection locked="true" hidden="true"/>
    </xf>
    <xf numFmtId="164" fontId="31" fillId="0" borderId="0" xfId="0" applyFont="true" applyBorder="false" applyAlignment="true" applyProtection="true">
      <alignment horizontal="center" vertical="bottom" textRotation="0" wrapText="false" indent="0" shrinkToFit="false"/>
      <protection locked="true" hidden="true"/>
    </xf>
    <xf numFmtId="166" fontId="32" fillId="0" borderId="0" xfId="0" applyFont="true" applyBorder="false" applyAlignment="true" applyProtection="true">
      <alignment horizontal="center" vertical="bottom" textRotation="0" wrapText="false" indent="0" shrinkToFit="false"/>
      <protection locked="true" hidden="true"/>
    </xf>
    <xf numFmtId="164" fontId="32" fillId="0" borderId="0" xfId="0" applyFont="true" applyBorder="false" applyAlignment="true" applyProtection="true">
      <alignment horizontal="center" vertical="bottom" textRotation="0" wrapText="false" indent="0" shrinkToFit="false"/>
      <protection locked="true" hidden="true"/>
    </xf>
    <xf numFmtId="164" fontId="23" fillId="0" borderId="0" xfId="0" applyFont="true" applyBorder="false" applyAlignment="true" applyProtection="true">
      <alignment horizontal="center" vertical="bottom" textRotation="0" wrapText="false" indent="0" shrinkToFit="false"/>
      <protection locked="true" hidden="true"/>
    </xf>
    <xf numFmtId="164" fontId="20" fillId="0" borderId="0" xfId="0" applyFont="true" applyBorder="false" applyAlignment="true" applyProtection="true">
      <alignment horizontal="left" vertical="center" textRotation="0" wrapText="true" indent="0" shrinkToFit="false"/>
      <protection locked="true" hidden="true"/>
    </xf>
    <xf numFmtId="168" fontId="0" fillId="3" borderId="1" xfId="0" applyFont="true" applyBorder="true" applyAlignment="true" applyProtection="true">
      <alignment horizontal="general" vertical="center" textRotation="0" wrapText="true" indent="0" shrinkToFit="false"/>
      <protection locked="true" hidden="true"/>
    </xf>
    <xf numFmtId="168" fontId="22" fillId="3" borderId="1" xfId="15" applyFont="true" applyBorder="true" applyAlignment="true" applyProtection="true">
      <alignment horizontal="center" vertical="center" textRotation="0" wrapText="true" indent="0" shrinkToFit="false"/>
      <protection locked="true" hidden="true"/>
    </xf>
    <xf numFmtId="168" fontId="33" fillId="4" borderId="1" xfId="15" applyFont="true" applyBorder="true" applyAlignment="true" applyProtection="true">
      <alignment horizontal="center" vertical="center" textRotation="0" wrapText="true" indent="0" shrinkToFit="false"/>
      <protection locked="true" hidden="true"/>
    </xf>
    <xf numFmtId="168" fontId="0" fillId="0" borderId="0" xfId="0" applyFont="true" applyBorder="false" applyAlignment="true" applyProtection="true">
      <alignment horizontal="general" vertical="center" textRotation="0" wrapText="true" indent="0" shrinkToFit="false"/>
      <protection locked="true" hidden="true"/>
    </xf>
    <xf numFmtId="164" fontId="20" fillId="2" borderId="3" xfId="15" applyFont="true" applyBorder="true" applyAlignment="true" applyProtection="true">
      <alignment horizontal="left" vertical="bottom" textRotation="0" wrapText="false" indent="0" shrinkToFit="false"/>
      <protection locked="true" hidden="true"/>
    </xf>
    <xf numFmtId="164" fontId="0" fillId="0" borderId="0" xfId="15" applyFont="true" applyBorder="true" applyAlignment="true" applyProtection="true">
      <alignment horizontal="general" vertical="bottom" textRotation="0" wrapText="false" indent="0" shrinkToFit="false"/>
      <protection locked="true" hidden="true"/>
    </xf>
    <xf numFmtId="166" fontId="0" fillId="0" borderId="4" xfId="15" applyFont="true" applyBorder="true" applyAlignment="true" applyProtection="true">
      <alignment horizontal="general" vertical="bottom" textRotation="0" wrapText="false" indent="0" shrinkToFit="false"/>
      <protection locked="true" hidden="true"/>
    </xf>
    <xf numFmtId="166" fontId="22" fillId="0" borderId="4" xfId="15" applyFont="true" applyBorder="true" applyAlignment="true" applyProtection="true">
      <alignment horizontal="general" vertical="bottom" textRotation="0" wrapText="false" indent="0" shrinkToFit="false"/>
      <protection locked="true" hidden="true"/>
    </xf>
    <xf numFmtId="166" fontId="0" fillId="0" borderId="5" xfId="15" applyFont="true" applyBorder="true" applyAlignment="true" applyProtection="true">
      <alignment horizontal="general" vertical="bottom" textRotation="0" wrapText="false" indent="0" shrinkToFit="false"/>
      <protection locked="true" hidden="true"/>
    </xf>
    <xf numFmtId="166" fontId="22" fillId="0" borderId="5" xfId="15" applyFont="true" applyBorder="true" applyAlignment="true" applyProtection="true">
      <alignment horizontal="general" vertical="bottom" textRotation="0" wrapText="false" indent="0" shrinkToFit="false"/>
      <protection locked="true" hidden="true"/>
    </xf>
    <xf numFmtId="164" fontId="22" fillId="0" borderId="0" xfId="15" applyFont="true" applyBorder="true" applyAlignment="true" applyProtection="true">
      <alignment horizontal="general" vertical="bottom" textRotation="0" wrapText="false" indent="0" shrinkToFit="false"/>
      <protection locked="true" hidden="true"/>
    </xf>
    <xf numFmtId="166" fontId="22" fillId="0" borderId="6" xfId="15" applyFont="true" applyBorder="true" applyAlignment="true" applyProtection="true">
      <alignment horizontal="general" vertical="bottom" textRotation="0" wrapText="false" indent="0" shrinkToFit="false"/>
      <protection locked="true" hidden="true"/>
    </xf>
    <xf numFmtId="164" fontId="20" fillId="0" borderId="0" xfId="15" applyFont="true" applyBorder="true" applyAlignment="true" applyProtection="true">
      <alignment horizontal="left" vertical="bottom" textRotation="0" wrapText="false" indent="0" shrinkToFit="false"/>
      <protection locked="true" hidden="true"/>
    </xf>
    <xf numFmtId="169" fontId="20" fillId="2" borderId="3" xfId="19" applyFont="true" applyBorder="true" applyAlignment="true" applyProtection="true">
      <alignment horizontal="left" vertical="bottom" textRotation="0" wrapText="false" indent="0" shrinkToFit="false"/>
      <protection locked="true" hidden="true"/>
    </xf>
    <xf numFmtId="169" fontId="23" fillId="0" borderId="0" xfId="19" applyFont="true" applyBorder="true" applyAlignment="true" applyProtection="true">
      <alignment horizontal="general" vertical="bottom" textRotation="0" wrapText="false" indent="0" shrinkToFit="false"/>
      <protection locked="true" hidden="true"/>
    </xf>
    <xf numFmtId="169" fontId="23" fillId="0" borderId="5" xfId="19" applyFont="true" applyBorder="true" applyAlignment="true" applyProtection="true">
      <alignment horizontal="general" vertical="bottom" textRotation="0" wrapText="false" indent="0" shrinkToFit="false"/>
      <protection locked="true" hidden="true"/>
    </xf>
    <xf numFmtId="169" fontId="32" fillId="0" borderId="5" xfId="19" applyFont="true" applyBorder="true" applyAlignment="true" applyProtection="true">
      <alignment horizontal="general" vertical="bottom" textRotation="0" wrapText="false" indent="0" shrinkToFit="false"/>
      <protection locked="true" hidden="true"/>
    </xf>
    <xf numFmtId="169" fontId="20" fillId="0" borderId="0" xfId="19" applyFont="true" applyBorder="true" applyAlignment="true" applyProtection="true">
      <alignment horizontal="left" vertical="bottom" textRotation="0" wrapText="false" indent="0" shrinkToFit="false"/>
      <protection locked="true" hidden="true"/>
    </xf>
    <xf numFmtId="169" fontId="34" fillId="0" borderId="0" xfId="19" applyFont="true" applyBorder="true" applyAlignment="true" applyProtection="true">
      <alignment horizontal="general" vertical="bottom" textRotation="0" wrapText="false" indent="0" shrinkToFit="false"/>
      <protection locked="true" hidden="true"/>
    </xf>
    <xf numFmtId="169" fontId="34" fillId="0" borderId="6" xfId="19" applyFont="true" applyBorder="true" applyAlignment="true" applyProtection="true">
      <alignment horizontal="general" vertical="bottom" textRotation="0" wrapText="false" indent="0" shrinkToFit="false"/>
      <protection locked="true" hidden="true"/>
    </xf>
    <xf numFmtId="164" fontId="0" fillId="0" borderId="5" xfId="0" applyFont="true" applyBorder="true" applyAlignment="false" applyProtection="true">
      <alignment horizontal="general" vertical="bottom" textRotation="0" wrapText="false" indent="0" shrinkToFit="false"/>
      <protection locked="true" hidden="true"/>
    </xf>
    <xf numFmtId="164" fontId="22" fillId="0" borderId="5" xfId="0" applyFont="true" applyBorder="true" applyAlignment="false" applyProtection="true">
      <alignment horizontal="general" vertical="bottom" textRotation="0" wrapText="false" indent="0" shrinkToFit="false"/>
      <protection locked="true" hidden="true"/>
    </xf>
    <xf numFmtId="166" fontId="22" fillId="0" borderId="7" xfId="15" applyFont="true" applyBorder="true" applyAlignment="true" applyProtection="true">
      <alignment horizontal="general" vertical="bottom" textRotation="0" wrapText="false" indent="0" shrinkToFit="false"/>
      <protection locked="true" hidden="true"/>
    </xf>
    <xf numFmtId="164" fontId="24" fillId="0" borderId="0" xfId="0" applyFont="true" applyBorder="false" applyAlignment="true" applyProtection="true">
      <alignment horizontal="left" vertical="bottom" textRotation="0" wrapText="false" indent="0" shrinkToFit="false"/>
      <protection locked="true" hidden="true"/>
    </xf>
    <xf numFmtId="164" fontId="24" fillId="0" borderId="0" xfId="15" applyFont="true" applyBorder="true" applyAlignment="true" applyProtection="true">
      <alignment horizontal="left" vertical="bottom" textRotation="0" wrapText="false" indent="0" shrinkToFit="false"/>
      <protection locked="true" hidden="true"/>
    </xf>
    <xf numFmtId="164" fontId="30" fillId="0" borderId="0" xfId="19" applyFont="true" applyBorder="true" applyAlignment="true" applyProtection="true">
      <alignment horizontal="left" vertical="bottom" textRotation="0" wrapText="false" indent="0" shrinkToFit="false"/>
      <protection locked="true" hidden="true"/>
    </xf>
    <xf numFmtId="174" fontId="23" fillId="0" borderId="5" xfId="19" applyFont="true" applyBorder="true" applyAlignment="true" applyProtection="true">
      <alignment horizontal="general" vertical="bottom" textRotation="0" wrapText="false" indent="0" shrinkToFit="false"/>
      <protection locked="true" hidden="true"/>
    </xf>
    <xf numFmtId="174" fontId="32" fillId="0" borderId="5" xfId="19" applyFont="true" applyBorder="true" applyAlignment="true" applyProtection="true">
      <alignment horizontal="general" vertical="bottom" textRotation="0" wrapText="false" indent="0" shrinkToFit="false"/>
      <protection locked="true" hidden="true"/>
    </xf>
    <xf numFmtId="166" fontId="0" fillId="0" borderId="8" xfId="15" applyFont="true" applyBorder="true" applyAlignment="true" applyProtection="true">
      <alignment horizontal="general" vertical="bottom" textRotation="0" wrapText="false" indent="0" shrinkToFit="false"/>
      <protection locked="true" hidden="true"/>
    </xf>
    <xf numFmtId="164" fontId="0" fillId="0" borderId="8" xfId="0" applyFont="true" applyBorder="true" applyAlignment="false" applyProtection="true">
      <alignment horizontal="general" vertical="bottom" textRotation="0" wrapText="false" indent="0" shrinkToFit="false"/>
      <protection locked="true" hidden="true"/>
    </xf>
    <xf numFmtId="164" fontId="22" fillId="0" borderId="8" xfId="0" applyFont="true" applyBorder="true" applyAlignment="false" applyProtection="true">
      <alignment horizontal="general" vertical="bottom" textRotation="0" wrapText="false" indent="0" shrinkToFit="false"/>
      <protection locked="true" hidden="true"/>
    </xf>
    <xf numFmtId="166" fontId="0" fillId="0" borderId="0" xfId="0" applyFont="true" applyBorder="false" applyAlignment="false" applyProtection="true">
      <alignment horizontal="general" vertical="bottom" textRotation="0" wrapText="false" indent="0" shrinkToFit="false"/>
      <protection locked="true" hidden="true"/>
    </xf>
    <xf numFmtId="166" fontId="22" fillId="0" borderId="0" xfId="0" applyFont="true" applyBorder="false" applyAlignment="false" applyProtection="true">
      <alignment horizontal="general" vertical="bottom" textRotation="0" wrapText="false" indent="0" shrinkToFit="false"/>
      <protection locked="true" hidden="true"/>
    </xf>
    <xf numFmtId="164" fontId="31" fillId="0" borderId="0" xfId="0" applyFont="true" applyBorder="false" applyAlignment="false" applyProtection="true">
      <alignment horizontal="general" vertical="bottom" textRotation="0" wrapText="false" indent="0" shrinkToFit="false"/>
      <protection locked="true" hidden="true"/>
    </xf>
    <xf numFmtId="166" fontId="32" fillId="0" borderId="0" xfId="0" applyFont="true" applyBorder="false" applyAlignment="false" applyProtection="true">
      <alignment horizontal="general" vertical="bottom" textRotation="0" wrapText="false" indent="0" shrinkToFit="false"/>
      <protection locked="true" hidden="true"/>
    </xf>
    <xf numFmtId="166" fontId="0" fillId="0" borderId="4" xfId="0" applyFont="true" applyBorder="true" applyAlignment="false" applyProtection="true">
      <alignment horizontal="general" vertical="bottom" textRotation="0" wrapText="false" indent="0" shrinkToFit="false"/>
      <protection locked="true" hidden="true"/>
    </xf>
    <xf numFmtId="166" fontId="22" fillId="0" borderId="4" xfId="0" applyFont="true" applyBorder="true" applyAlignment="false" applyProtection="true">
      <alignment horizontal="general" vertical="bottom" textRotation="0" wrapText="false" indent="0" shrinkToFit="false"/>
      <protection locked="true" hidden="true"/>
    </xf>
    <xf numFmtId="166" fontId="23" fillId="0" borderId="5" xfId="0" applyFont="true" applyBorder="true" applyAlignment="false" applyProtection="true">
      <alignment horizontal="general" vertical="bottom" textRotation="0" wrapText="false" indent="0" shrinkToFit="false"/>
      <protection locked="true" hidden="true"/>
    </xf>
    <xf numFmtId="166" fontId="32" fillId="0" borderId="5" xfId="0" applyFont="true" applyBorder="true" applyAlignment="false" applyProtection="true">
      <alignment horizontal="general" vertical="bottom" textRotation="0" wrapText="false" indent="0" shrinkToFit="false"/>
      <protection locked="true" hidden="true"/>
    </xf>
    <xf numFmtId="166" fontId="0" fillId="0" borderId="5" xfId="0" applyFont="true" applyBorder="true" applyAlignment="false" applyProtection="true">
      <alignment horizontal="general" vertical="bottom" textRotation="0" wrapText="false" indent="0" shrinkToFit="false"/>
      <protection locked="true" hidden="true"/>
    </xf>
    <xf numFmtId="164" fontId="25" fillId="2" borderId="3" xfId="15" applyFont="true" applyBorder="true" applyAlignment="true" applyProtection="true">
      <alignment horizontal="left" vertical="bottom" textRotation="0" wrapText="false" indent="0" shrinkToFit="false"/>
      <protection locked="true" hidden="true"/>
    </xf>
    <xf numFmtId="166" fontId="0" fillId="0" borderId="9" xfId="15" applyFont="true" applyBorder="true" applyAlignment="true" applyProtection="true">
      <alignment horizontal="general" vertical="bottom" textRotation="0" wrapText="false" indent="0" shrinkToFit="false"/>
      <protection locked="true" hidden="true"/>
    </xf>
    <xf numFmtId="166" fontId="22" fillId="0" borderId="9" xfId="15" applyFont="true" applyBorder="true" applyAlignment="true" applyProtection="true">
      <alignment horizontal="general" vertical="bottom" textRotation="0" wrapText="false" indent="0" shrinkToFit="false"/>
      <protection locked="true" hidden="true"/>
    </xf>
    <xf numFmtId="164" fontId="30" fillId="0" borderId="0" xfId="15" applyFont="true" applyBorder="true" applyAlignment="true" applyProtection="true">
      <alignment horizontal="left" vertical="bottom" textRotation="0" wrapText="false" indent="0" shrinkToFit="false"/>
      <protection locked="true" hidden="true"/>
    </xf>
    <xf numFmtId="166" fontId="23" fillId="0" borderId="5" xfId="15" applyFont="true" applyBorder="true" applyAlignment="true" applyProtection="true">
      <alignment horizontal="general" vertical="bottom" textRotation="0" wrapText="false" indent="0" shrinkToFit="false"/>
      <protection locked="true" hidden="true"/>
    </xf>
    <xf numFmtId="166" fontId="32" fillId="0" borderId="5" xfId="15" applyFont="true" applyBorder="true" applyAlignment="true" applyProtection="true">
      <alignment horizontal="general" vertical="bottom" textRotation="0" wrapText="false" indent="0" shrinkToFit="false"/>
      <protection locked="true" hidden="true"/>
    </xf>
    <xf numFmtId="166" fontId="23" fillId="0" borderId="6" xfId="15" applyFont="true" applyBorder="true" applyAlignment="true" applyProtection="true">
      <alignment horizontal="general" vertical="bottom" textRotation="0" wrapText="false" indent="0" shrinkToFit="false"/>
      <protection locked="true" hidden="true"/>
    </xf>
    <xf numFmtId="166" fontId="32" fillId="0" borderId="6" xfId="15" applyFont="true" applyBorder="true" applyAlignment="true" applyProtection="true">
      <alignment horizontal="general" vertical="bottom" textRotation="0" wrapText="false" indent="0" shrinkToFit="false"/>
      <protection locked="true" hidden="true"/>
    </xf>
    <xf numFmtId="164" fontId="23" fillId="0" borderId="0" xfId="15" applyFont="true" applyBorder="true" applyAlignment="true" applyProtection="true">
      <alignment horizontal="general" vertical="bottom" textRotation="0" wrapText="false" indent="0" shrinkToFit="false"/>
      <protection locked="true" hidden="true"/>
    </xf>
    <xf numFmtId="166" fontId="22" fillId="0" borderId="10" xfId="15" applyFont="true" applyBorder="true" applyAlignment="true" applyProtection="true">
      <alignment horizontal="general" vertical="bottom" textRotation="0" wrapText="false" indent="0" shrinkToFit="false"/>
      <protection locked="true" hidden="true"/>
    </xf>
    <xf numFmtId="164" fontId="35" fillId="0" borderId="0" xfId="20" applyFont="true" applyBorder="true" applyAlignment="true" applyProtection="true">
      <alignment horizontal="right" vertical="bottom" textRotation="0" wrapText="false" indent="0" shrinkToFit="false"/>
      <protection locked="true" hidden="true"/>
    </xf>
    <xf numFmtId="164" fontId="30" fillId="0" borderId="0" xfId="0" applyFont="true" applyBorder="false" applyAlignment="false" applyProtection="true">
      <alignment horizontal="general" vertical="bottom" textRotation="0" wrapText="false" indent="0" shrinkToFit="false"/>
      <protection locked="true" hidden="true"/>
    </xf>
    <xf numFmtId="164" fontId="20" fillId="0" borderId="0" xfId="0" applyFont="true" applyBorder="false" applyAlignment="true" applyProtection="true">
      <alignment horizontal="general" vertical="center" textRotation="0" wrapText="true" indent="0" shrinkToFit="false"/>
      <protection locked="true" hidden="true"/>
    </xf>
    <xf numFmtId="164" fontId="22" fillId="0" borderId="4" xfId="0" applyFont="true" applyBorder="true" applyAlignment="false" applyProtection="true">
      <alignment horizontal="general" vertical="bottom" textRotation="0" wrapText="false" indent="0" shrinkToFit="false"/>
      <protection locked="true" hidden="true"/>
    </xf>
    <xf numFmtId="166" fontId="0" fillId="0" borderId="6" xfId="15" applyFont="true" applyBorder="true" applyAlignment="true" applyProtection="true">
      <alignment horizontal="general" vertical="bottom" textRotation="0" wrapText="false" indent="0" shrinkToFit="false"/>
      <protection locked="true" hidden="true"/>
    </xf>
    <xf numFmtId="164" fontId="22" fillId="0" borderId="0" xfId="0" applyFont="true" applyBorder="true" applyAlignment="false" applyProtection="true">
      <alignment horizontal="general" vertical="bottom" textRotation="0" wrapText="false" indent="0" shrinkToFit="false"/>
      <protection locked="true" hidden="true"/>
    </xf>
    <xf numFmtId="175" fontId="0" fillId="0" borderId="5" xfId="15" applyFont="true" applyBorder="true" applyAlignment="true" applyProtection="true">
      <alignment horizontal="general" vertical="bottom" textRotation="0" wrapText="false" indent="0" shrinkToFit="false"/>
      <protection locked="true" hidden="true"/>
    </xf>
    <xf numFmtId="166" fontId="22" fillId="0" borderId="11" xfId="15" applyFont="true" applyBorder="true" applyAlignment="true" applyProtection="true">
      <alignment horizontal="general" vertical="bottom" textRotation="0" wrapText="false" indent="0" shrinkToFit="false"/>
      <protection locked="true" hidden="true"/>
    </xf>
    <xf numFmtId="164" fontId="36" fillId="0" borderId="0" xfId="0" applyFont="true" applyBorder="false" applyAlignment="false" applyProtection="true">
      <alignment horizontal="general" vertical="bottom" textRotation="0" wrapText="false" indent="0" shrinkToFit="false"/>
      <protection locked="true" hidden="true"/>
    </xf>
    <xf numFmtId="166" fontId="36" fillId="0" borderId="5" xfId="15" applyFont="true" applyBorder="true" applyAlignment="true" applyProtection="true">
      <alignment horizontal="general" vertical="bottom" textRotation="0" wrapText="false" indent="0" shrinkToFit="false"/>
      <protection locked="true" hidden="true"/>
    </xf>
    <xf numFmtId="166" fontId="37" fillId="0" borderId="5" xfId="15" applyFont="true" applyBorder="true" applyAlignment="true" applyProtection="true">
      <alignment horizontal="general" vertical="bottom" textRotation="0" wrapText="false" indent="0" shrinkToFit="false"/>
      <protection locked="true" hidden="true"/>
    </xf>
    <xf numFmtId="164" fontId="36" fillId="0" borderId="0" xfId="0" applyFont="true" applyBorder="false" applyAlignment="false" applyProtection="true">
      <alignment horizontal="general" vertical="bottom" textRotation="0" wrapText="false" indent="0" shrinkToFit="false"/>
      <protection locked="true" hidden="true"/>
    </xf>
    <xf numFmtId="166" fontId="36" fillId="0" borderId="6" xfId="15" applyFont="true" applyBorder="true" applyAlignment="true" applyProtection="true">
      <alignment horizontal="general" vertical="bottom" textRotation="0" wrapText="false" indent="0" shrinkToFit="false"/>
      <protection locked="true" hidden="true"/>
    </xf>
    <xf numFmtId="166" fontId="37" fillId="0" borderId="6" xfId="15" applyFont="true" applyBorder="true" applyAlignment="true" applyProtection="true">
      <alignment horizontal="general" vertical="bottom" textRotation="0" wrapText="false" indent="0" shrinkToFit="false"/>
      <protection locked="true" hidden="true"/>
    </xf>
    <xf numFmtId="164" fontId="20" fillId="0" borderId="0" xfId="0" applyFont="true" applyBorder="true" applyAlignment="false" applyProtection="true">
      <alignment horizontal="general" vertical="bottom" textRotation="0" wrapText="false" indent="0" shrinkToFit="false"/>
      <protection locked="true" hidden="true"/>
    </xf>
    <xf numFmtId="164" fontId="0" fillId="0" borderId="0" xfId="0" applyFont="true" applyBorder="true" applyAlignment="false" applyProtection="true">
      <alignment horizontal="general" vertical="bottom" textRotation="0" wrapText="false" indent="0" shrinkToFit="false"/>
      <protection locked="true" hidden="true"/>
    </xf>
    <xf numFmtId="164" fontId="0" fillId="0" borderId="0" xfId="0" applyFont="true" applyBorder="true" applyAlignment="false" applyProtection="true">
      <alignment horizontal="general" vertical="bottom" textRotation="0" wrapText="false" indent="0" shrinkToFit="false"/>
      <protection locked="true" hidden="true"/>
    </xf>
    <xf numFmtId="164" fontId="38" fillId="0" borderId="0" xfId="0" applyFont="true" applyBorder="false" applyAlignment="false" applyProtection="true">
      <alignment horizontal="general" vertical="bottom" textRotation="0" wrapText="false" indent="0" shrinkToFit="false"/>
      <protection locked="true" hidden="true"/>
    </xf>
    <xf numFmtId="166" fontId="38" fillId="0" borderId="0" xfId="15" applyFont="true" applyBorder="true" applyAlignment="true" applyProtection="true">
      <alignment horizontal="general" vertical="bottom" textRotation="0" wrapText="false" indent="0" shrinkToFit="false"/>
      <protection locked="true" hidden="true"/>
    </xf>
    <xf numFmtId="166" fontId="39" fillId="0" borderId="0" xfId="15" applyFont="true" applyBorder="true" applyAlignment="true" applyProtection="true">
      <alignment horizontal="general" vertical="bottom" textRotation="0" wrapText="false" indent="0" shrinkToFit="false"/>
      <protection locked="true" hidden="true"/>
    </xf>
    <xf numFmtId="164" fontId="38" fillId="0" borderId="0" xfId="0" applyFont="true" applyBorder="false" applyAlignment="false" applyProtection="true">
      <alignment horizontal="general" vertical="bottom" textRotation="0" wrapText="false" indent="0" shrinkToFit="false"/>
      <protection locked="true" hidden="true"/>
    </xf>
    <xf numFmtId="166" fontId="32" fillId="0" borderId="0" xfId="15" applyFont="true" applyBorder="true" applyAlignment="true" applyProtection="true">
      <alignment horizontal="general" vertical="bottom" textRotation="0" wrapText="false" indent="0" shrinkToFit="false"/>
      <protection locked="true" hidden="true"/>
    </xf>
    <xf numFmtId="164" fontId="40" fillId="0" borderId="0" xfId="0" applyFont="true" applyBorder="false" applyAlignment="false" applyProtection="true">
      <alignment horizontal="general" vertical="bottom" textRotation="0" wrapText="false" indent="0" shrinkToFit="false"/>
      <protection locked="true" hidden="true"/>
    </xf>
    <xf numFmtId="176" fontId="23" fillId="0" borderId="0" xfId="15" applyFont="true" applyBorder="true" applyAlignment="true" applyProtection="true">
      <alignment horizontal="general" vertical="bottom" textRotation="0" wrapText="false" indent="0" shrinkToFit="false"/>
      <protection locked="true" hidden="true"/>
    </xf>
    <xf numFmtId="176" fontId="32" fillId="0" borderId="0" xfId="15" applyFont="true" applyBorder="true" applyAlignment="true" applyProtection="true">
      <alignment horizontal="general" vertical="bottom" textRotation="0" wrapText="false" indent="0" shrinkToFit="false"/>
      <protection locked="true" hidden="true"/>
    </xf>
    <xf numFmtId="174" fontId="23" fillId="0" borderId="0" xfId="0" applyFont="true" applyBorder="false" applyAlignment="false" applyProtection="true">
      <alignment horizontal="general" vertical="bottom" textRotation="0" wrapText="false" indent="0" shrinkToFit="false"/>
      <protection locked="true" hidden="true"/>
    </xf>
    <xf numFmtId="164" fontId="40" fillId="0" borderId="0" xfId="15" applyFont="true" applyBorder="true" applyAlignment="true" applyProtection="true">
      <alignment horizontal="general" vertical="bottom" textRotation="0" wrapText="false" indent="0" shrinkToFit="false"/>
      <protection locked="true" hidden="true"/>
    </xf>
    <xf numFmtId="165" fontId="23" fillId="0" borderId="0" xfId="15" applyFont="true" applyBorder="true" applyAlignment="true" applyProtection="true">
      <alignment horizontal="general" vertical="bottom" textRotation="0" wrapText="false" indent="0" shrinkToFit="false"/>
      <protection locked="true" hidden="true"/>
    </xf>
    <xf numFmtId="165" fontId="32" fillId="0" borderId="0" xfId="15" applyFont="true" applyBorder="true" applyAlignment="true" applyProtection="true">
      <alignment horizontal="general" vertical="bottom" textRotation="0" wrapText="false" indent="0" shrinkToFit="false"/>
      <protection locked="true" hidden="true"/>
    </xf>
    <xf numFmtId="177" fontId="23" fillId="0" borderId="0" xfId="15" applyFont="true" applyBorder="true" applyAlignment="true" applyProtection="true">
      <alignment horizontal="general" vertical="bottom" textRotation="0" wrapText="false" indent="0" shrinkToFit="false"/>
      <protection locked="true" hidden="true"/>
    </xf>
    <xf numFmtId="175" fontId="23" fillId="0" borderId="0" xfId="15" applyFont="true" applyBorder="true" applyAlignment="true" applyProtection="true">
      <alignment horizontal="general" vertical="bottom" textRotation="0" wrapText="false" indent="0" shrinkToFit="false"/>
      <protection locked="true" hidden="true"/>
    </xf>
    <xf numFmtId="176" fontId="23" fillId="0" borderId="0" xfId="15" applyFont="true" applyBorder="true" applyAlignment="true" applyProtection="true">
      <alignment horizontal="center" vertical="bottom" textRotation="0" wrapText="false" indent="0" shrinkToFit="false"/>
      <protection locked="true" hidden="true"/>
    </xf>
    <xf numFmtId="176" fontId="32" fillId="0" borderId="0" xfId="15" applyFont="true" applyBorder="true" applyAlignment="true" applyProtection="true">
      <alignment horizontal="center" vertical="bottom" textRotation="0" wrapText="false" indent="0" shrinkToFit="false"/>
      <protection locked="true" hidden="true"/>
    </xf>
    <xf numFmtId="171" fontId="23" fillId="0" borderId="0" xfId="15" applyFont="true" applyBorder="true" applyAlignment="true" applyProtection="true">
      <alignment horizontal="center" vertical="bottom" textRotation="0" wrapText="false" indent="0" shrinkToFit="false"/>
      <protection locked="true" hidden="true"/>
    </xf>
    <xf numFmtId="171" fontId="32" fillId="0" borderId="0" xfId="15" applyFont="true" applyBorder="true" applyAlignment="true" applyProtection="true">
      <alignment horizontal="center" vertical="bottom" textRotation="0" wrapText="false" indent="0" shrinkToFit="false"/>
      <protection locked="true" hidden="true"/>
    </xf>
    <xf numFmtId="167" fontId="23" fillId="0" borderId="0" xfId="15" applyFont="true" applyBorder="true" applyAlignment="true" applyProtection="true">
      <alignment horizontal="center" vertical="bottom" textRotation="0" wrapText="false" indent="0" shrinkToFit="false"/>
      <protection locked="true" hidden="true"/>
    </xf>
    <xf numFmtId="175" fontId="32" fillId="0" borderId="0" xfId="15" applyFont="true" applyBorder="true" applyAlignment="true" applyProtection="true">
      <alignment horizontal="general" vertical="bottom" textRotation="0" wrapText="false" indent="0" shrinkToFit="false"/>
      <protection locked="true" hidden="true"/>
    </xf>
    <xf numFmtId="168" fontId="40" fillId="0" borderId="0" xfId="0" applyFont="true" applyBorder="false" applyAlignment="false" applyProtection="true">
      <alignment horizontal="general" vertical="bottom" textRotation="0" wrapText="false" indent="0" shrinkToFit="false"/>
      <protection locked="true" hidden="true"/>
    </xf>
    <xf numFmtId="168" fontId="23" fillId="0" borderId="0" xfId="0" applyFont="true" applyBorder="false" applyAlignment="false" applyProtection="true">
      <alignment horizontal="general" vertical="bottom" textRotation="0" wrapText="false" indent="0" shrinkToFit="false"/>
      <protection locked="true" hidden="true"/>
    </xf>
    <xf numFmtId="168" fontId="23" fillId="0" borderId="0" xfId="15" applyFont="true" applyBorder="true" applyAlignment="true" applyProtection="true">
      <alignment horizontal="general" vertical="bottom" textRotation="0" wrapText="false" indent="0" shrinkToFit="false"/>
      <protection locked="true" hidden="true"/>
    </xf>
    <xf numFmtId="168" fontId="32" fillId="0" borderId="0" xfId="15" applyFont="true" applyBorder="true" applyAlignment="true" applyProtection="true">
      <alignment horizontal="general" vertical="bottom" textRotation="0" wrapText="false" indent="0" shrinkToFit="false"/>
      <protection locked="true" hidden="true"/>
    </xf>
    <xf numFmtId="164" fontId="32" fillId="0" borderId="0" xfId="15" applyFont="true" applyBorder="true" applyAlignment="true" applyProtection="true">
      <alignment horizontal="center" vertical="bottom" textRotation="0" wrapText="false" indent="0" shrinkToFit="false"/>
      <protection locked="true" hidden="true"/>
    </xf>
    <xf numFmtId="169" fontId="32" fillId="0" borderId="0" xfId="19" applyFont="true" applyBorder="true" applyAlignment="true" applyProtection="true">
      <alignment horizontal="general" vertical="bottom" textRotation="0" wrapText="false" indent="0" shrinkToFit="false"/>
      <protection locked="true" hidden="true"/>
    </xf>
    <xf numFmtId="169" fontId="23" fillId="0" borderId="0" xfId="19" applyFont="true" applyBorder="true" applyAlignment="true" applyProtection="true">
      <alignment horizontal="center" vertical="bottom" textRotation="0" wrapText="false" indent="0" shrinkToFit="false"/>
      <protection locked="true" hidden="true"/>
    </xf>
    <xf numFmtId="164" fontId="32" fillId="0" borderId="0" xfId="0" applyFont="true" applyBorder="false" applyAlignment="false" applyProtection="true">
      <alignment horizontal="general" vertical="bottom" textRotation="0" wrapText="false" indent="0" shrinkToFit="false"/>
      <protection locked="true" hidden="true"/>
    </xf>
    <xf numFmtId="168" fontId="30" fillId="0" borderId="0" xfId="0" applyFont="true" applyBorder="false" applyAlignment="false" applyProtection="true">
      <alignment horizontal="general" vertical="bottom" textRotation="0" wrapText="false" indent="0" shrinkToFit="false"/>
      <protection locked="true" hidden="true"/>
    </xf>
    <xf numFmtId="168" fontId="32" fillId="0" borderId="0" xfId="0" applyFont="true" applyBorder="false" applyAlignment="false" applyProtection="true">
      <alignment horizontal="general" vertical="bottom" textRotation="0" wrapText="false" indent="0" shrinkToFit="false"/>
      <protection locked="true" hidden="true"/>
    </xf>
    <xf numFmtId="164" fontId="40" fillId="0" borderId="0" xfId="0" applyFont="true" applyBorder="false" applyAlignment="true" applyProtection="true">
      <alignment horizontal="left" vertical="bottom" textRotation="0" wrapText="false" indent="0" shrinkToFit="false"/>
      <protection locked="true" hidden="true"/>
    </xf>
    <xf numFmtId="164" fontId="40" fillId="0" borderId="0" xfId="0" applyFont="true" applyBorder="false" applyAlignment="true" applyProtection="true">
      <alignment horizontal="center" vertical="bottom" textRotation="0" wrapText="false" indent="0" shrinkToFit="false"/>
      <protection locked="true" hidden="true"/>
    </xf>
    <xf numFmtId="164" fontId="23" fillId="0" borderId="0" xfId="0" applyFont="true" applyBorder="false" applyAlignment="true" applyProtection="true">
      <alignment horizontal="left" vertical="bottom" textRotation="0" wrapText="false" indent="0" shrinkToFit="false"/>
      <protection locked="true" hidden="true"/>
    </xf>
    <xf numFmtId="168" fontId="0" fillId="0" borderId="0" xfId="0" applyFont="true" applyBorder="false" applyAlignment="true" applyProtection="true">
      <alignment horizontal="left" vertical="bottom" textRotation="0" wrapText="false" indent="0" shrinkToFit="false"/>
      <protection locked="true" hidden="true"/>
    </xf>
    <xf numFmtId="168" fontId="36" fillId="0" borderId="0" xfId="0" applyFont="true" applyBorder="false" applyAlignment="true" applyProtection="true">
      <alignment horizontal="center" vertical="bottom" textRotation="0" wrapText="false" indent="0" shrinkToFit="false"/>
      <protection locked="true" hidden="true"/>
    </xf>
    <xf numFmtId="171" fontId="0" fillId="0" borderId="0" xfId="15" applyFont="true" applyBorder="true" applyAlignment="true" applyProtection="true">
      <alignment horizontal="center" vertical="bottom" textRotation="0" wrapText="false" indent="0" shrinkToFit="false"/>
      <protection locked="true" hidden="true"/>
    </xf>
    <xf numFmtId="168" fontId="21" fillId="0" borderId="0" xfId="0" applyFont="true" applyBorder="false" applyAlignment="true" applyProtection="true">
      <alignment horizontal="left" vertical="bottom" textRotation="0" wrapText="false" indent="0" shrinkToFit="false"/>
      <protection locked="true" hidden="true"/>
    </xf>
    <xf numFmtId="168" fontId="23" fillId="0" borderId="0" xfId="0" applyFont="true" applyBorder="false" applyAlignment="true" applyProtection="true">
      <alignment horizontal="left" vertical="bottom" textRotation="0" wrapText="false" indent="0" shrinkToFit="false"/>
      <protection locked="true" hidden="true"/>
    </xf>
    <xf numFmtId="166" fontId="0" fillId="0" borderId="0" xfId="15" applyFont="true" applyBorder="true" applyAlignment="true" applyProtection="true">
      <alignment horizontal="center" vertical="bottom" textRotation="0" wrapText="false" indent="0" shrinkToFit="false"/>
      <protection locked="true" hidden="true"/>
    </xf>
    <xf numFmtId="168" fontId="36" fillId="0" borderId="0" xfId="0" applyFont="true" applyBorder="false" applyAlignment="true" applyProtection="true">
      <alignment horizontal="left" vertical="bottom" textRotation="0" wrapText="false" indent="0" shrinkToFit="false"/>
      <protection locked="true" hidden="true"/>
    </xf>
    <xf numFmtId="172" fontId="0" fillId="3" borderId="1" xfId="19" applyFont="true" applyBorder="true" applyAlignment="true" applyProtection="true">
      <alignment horizontal="right" vertical="bottom" textRotation="0" wrapText="false" indent="0" shrinkToFit="false"/>
      <protection locked="true" hidden="true"/>
    </xf>
    <xf numFmtId="169" fontId="0" fillId="0" borderId="0" xfId="19" applyFont="true" applyBorder="true" applyAlignment="true" applyProtection="true">
      <alignment horizontal="general" vertical="bottom" textRotation="0" wrapText="false" indent="0" shrinkToFit="false"/>
      <protection locked="true" hidden="true"/>
    </xf>
    <xf numFmtId="168" fontId="36" fillId="0" borderId="0" xfId="0" applyFont="true" applyBorder="true" applyAlignment="true" applyProtection="true">
      <alignment horizontal="left" vertical="bottom" textRotation="0" wrapText="false" indent="0" shrinkToFit="false"/>
      <protection locked="true" hidden="true"/>
    </xf>
    <xf numFmtId="173" fontId="0" fillId="3" borderId="1" xfId="15" applyFont="true" applyBorder="true" applyAlignment="true" applyProtection="true">
      <alignment horizontal="right" vertical="bottom" textRotation="0" wrapText="false" indent="0" shrinkToFit="false"/>
      <protection locked="true" hidden="true"/>
    </xf>
    <xf numFmtId="173" fontId="0" fillId="0" borderId="0" xfId="15" applyFont="true" applyBorder="true" applyAlignment="true" applyProtection="true">
      <alignment horizontal="general" vertical="bottom" textRotation="0" wrapText="false" indent="0" shrinkToFit="false"/>
      <protection locked="true" hidden="true"/>
    </xf>
    <xf numFmtId="173" fontId="0" fillId="0" borderId="0" xfId="15" applyFont="true" applyBorder="true" applyAlignment="true" applyProtection="true">
      <alignment horizontal="right" vertical="bottom" textRotation="0" wrapText="false" indent="0" shrinkToFit="false"/>
      <protection locked="true" hidden="true"/>
    </xf>
    <xf numFmtId="168" fontId="31" fillId="0" borderId="0" xfId="0" applyFont="true" applyBorder="false" applyAlignment="true" applyProtection="true">
      <alignment horizontal="center" vertical="bottom" textRotation="0" wrapText="false" indent="0" shrinkToFit="false"/>
      <protection locked="true" hidden="true"/>
    </xf>
    <xf numFmtId="168" fontId="37" fillId="3" borderId="1" xfId="0" applyFont="true" applyBorder="true" applyAlignment="true" applyProtection="true">
      <alignment horizontal="left" vertical="center" textRotation="0" wrapText="true" indent="0" shrinkToFit="false"/>
      <protection locked="true" hidden="true"/>
    </xf>
    <xf numFmtId="168" fontId="37" fillId="3" borderId="1" xfId="0" applyFont="true" applyBorder="true" applyAlignment="true" applyProtection="true">
      <alignment horizontal="center" vertical="center" textRotation="0" wrapText="true" indent="0" shrinkToFit="false"/>
      <protection locked="true" hidden="true"/>
    </xf>
    <xf numFmtId="166" fontId="22" fillId="3" borderId="1" xfId="15" applyFont="true" applyBorder="true" applyAlignment="true" applyProtection="true">
      <alignment horizontal="center" vertical="center" textRotation="0" wrapText="true" indent="0" shrinkToFit="false"/>
      <protection locked="true" hidden="true"/>
    </xf>
    <xf numFmtId="171" fontId="22" fillId="3" borderId="1" xfId="15" applyFont="true" applyBorder="true" applyAlignment="true" applyProtection="true">
      <alignment horizontal="center" vertical="center" textRotation="0" wrapText="true" indent="0" shrinkToFit="false"/>
      <protection locked="true" hidden="true"/>
    </xf>
    <xf numFmtId="166" fontId="0" fillId="0" borderId="0" xfId="15" applyFont="true" applyBorder="true" applyAlignment="true" applyProtection="true">
      <alignment horizontal="general" vertical="center" textRotation="0" wrapText="true" indent="0" shrinkToFit="false"/>
      <protection locked="true" hidden="true"/>
    </xf>
    <xf numFmtId="164" fontId="0" fillId="0" borderId="0" xfId="0" applyFont="true" applyBorder="false" applyAlignment="true" applyProtection="true">
      <alignment horizontal="general" vertical="center" textRotation="0" wrapText="true" indent="0" shrinkToFit="false"/>
      <protection locked="true" hidden="true"/>
    </xf>
    <xf numFmtId="166" fontId="36" fillId="0" borderId="0" xfId="15" applyFont="true" applyBorder="true" applyAlignment="true" applyProtection="true">
      <alignment horizontal="general" vertical="bottom" textRotation="0" wrapText="false" indent="0" shrinkToFit="false"/>
      <protection locked="true" hidden="true"/>
    </xf>
    <xf numFmtId="166" fontId="36" fillId="0" borderId="0" xfId="15" applyFont="true" applyBorder="true" applyAlignment="true" applyProtection="true">
      <alignment horizontal="right" vertical="bottom" textRotation="0" wrapText="false" indent="0" shrinkToFit="false"/>
      <protection locked="true" hidden="true"/>
    </xf>
    <xf numFmtId="166" fontId="0" fillId="0" borderId="0" xfId="15" applyFont="true" applyBorder="true" applyAlignment="true" applyProtection="true">
      <alignment horizontal="right" vertical="bottom" textRotation="0" wrapText="false" indent="0" shrinkToFit="false"/>
      <protection locked="true" hidden="true"/>
    </xf>
    <xf numFmtId="171" fontId="36" fillId="0" borderId="0" xfId="15" applyFont="true" applyBorder="true" applyAlignment="true" applyProtection="true">
      <alignment horizontal="center" vertical="bottom" textRotation="0" wrapText="false" indent="0" shrinkToFit="false"/>
      <protection locked="true" hidden="true"/>
    </xf>
    <xf numFmtId="166" fontId="41" fillId="0" borderId="0" xfId="15" applyFont="true" applyBorder="true" applyAlignment="true" applyProtection="true">
      <alignment horizontal="general" vertical="bottom" textRotation="0" wrapText="false" indent="0" shrinkToFit="false"/>
      <protection locked="true" hidden="true"/>
    </xf>
    <xf numFmtId="164" fontId="41" fillId="0" borderId="0" xfId="0" applyFont="true" applyBorder="false" applyAlignment="false" applyProtection="true">
      <alignment horizontal="general" vertical="bottom" textRotation="0" wrapText="false" indent="0" shrinkToFit="false"/>
      <protection locked="true" hidden="true"/>
    </xf>
    <xf numFmtId="168" fontId="0" fillId="0" borderId="0" xfId="0" applyFont="true" applyBorder="false" applyAlignment="true" applyProtection="true">
      <alignment horizontal="center" vertical="bottom" textRotation="0" wrapText="false" indent="0" shrinkToFit="false"/>
      <protection locked="true" hidden="true"/>
    </xf>
    <xf numFmtId="164" fontId="0" fillId="0" borderId="0" xfId="0" applyFont="true" applyBorder="false" applyAlignment="true" applyProtection="true">
      <alignment horizontal="center" vertical="bottom" textRotation="0" wrapText="false" indent="0" shrinkToFit="false"/>
      <protection locked="true" hidden="true"/>
    </xf>
    <xf numFmtId="164" fontId="22" fillId="3" borderId="1" xfId="0" applyFont="true" applyBorder="true" applyAlignment="true" applyProtection="true">
      <alignment horizontal="center" vertical="bottom" textRotation="0" wrapText="false" indent="0" shrinkToFit="false"/>
      <protection locked="true" hidden="true"/>
    </xf>
    <xf numFmtId="168" fontId="22" fillId="0" borderId="0" xfId="0" applyFont="true" applyBorder="false" applyAlignment="true" applyProtection="true">
      <alignment horizontal="center" vertical="bottom" textRotation="0" wrapText="false" indent="0" shrinkToFit="false"/>
      <protection locked="true" hidden="true"/>
    </xf>
    <xf numFmtId="164" fontId="22" fillId="0" borderId="0" xfId="0" applyFont="true" applyBorder="false" applyAlignment="true" applyProtection="true">
      <alignment horizontal="center" vertical="bottom" textRotation="0" wrapText="false" indent="0" shrinkToFit="false"/>
      <protection locked="true" hidden="true"/>
    </xf>
    <xf numFmtId="171" fontId="0" fillId="0" borderId="0" xfId="0" applyFont="true" applyBorder="false" applyAlignment="true" applyProtection="true">
      <alignment horizontal="center" vertical="bottom" textRotation="0" wrapText="false" indent="0" shrinkToFit="false"/>
      <protection locked="true" hidden="tru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2">
    <dxf>
      <font>
        <b val="1"/>
        <i val="0"/>
        <color rgb="FFFFFFFF"/>
      </font>
      <fill>
        <patternFill>
          <bgColor rgb="FFFF6600"/>
        </patternFill>
      </fill>
      <border diagonalUp="false" diagonalDown="false">
        <left style="thin"/>
        <right style="thin"/>
        <top style="thin"/>
        <bottom style="thin"/>
        <diagonal/>
      </border>
    </dxf>
    <dxf>
      <font>
        <b val="1"/>
        <i val="0"/>
        <color rgb="FFFFFFFF"/>
      </font>
      <fill>
        <patternFill>
          <bgColor rgb="FFFF6600"/>
        </patternFill>
      </fill>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958C"/>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1FFFC"/>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hyperlink" Target="https://www.excel-skills.com/macro.php?tempno=41" TargetMode="External"/>
</Relationships>
</file>

<file path=xl/drawings/_rels/drawing2.xml.rels><?xml version="1.0" encoding="UTF-8"?>
<Relationships xmlns="http://schemas.openxmlformats.org/package/2006/relationships"><Relationship Id="rId1" Type="http://schemas.openxmlformats.org/officeDocument/2006/relationships/hyperlink" Target="https://www.excel-skills.com/weekly-cash-flow-template.php" TargetMode="Externa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23040</xdr:colOff>
      <xdr:row>0</xdr:row>
      <xdr:rowOff>23040</xdr:rowOff>
    </xdr:from>
    <xdr:to>
      <xdr:col>8</xdr:col>
      <xdr:colOff>679320</xdr:colOff>
      <xdr:row>21</xdr:row>
      <xdr:rowOff>13680</xdr:rowOff>
    </xdr:to>
    <xdr:sp>
      <xdr:nvSpPr>
        <xdr:cNvPr id="0" name="Rectangle 1"/>
        <xdr:cNvSpPr/>
      </xdr:nvSpPr>
      <xdr:spPr>
        <a:xfrm>
          <a:off x="23040" y="23040"/>
          <a:ext cx="10760400" cy="3591000"/>
        </a:xfrm>
        <a:prstGeom prst="rect">
          <a:avLst/>
        </a:prstGeom>
        <a:solidFill>
          <a:schemeClr val="accent1">
            <a:lumMod val="50000"/>
          </a:schemeClr>
        </a:solidFill>
        <a:ln w="9525">
          <a:noFill/>
        </a:ln>
        <a:effectLst>
          <a:outerShdw algn="tl" blurRad="50760" dir="2700000" dist="37674" rotWithShape="0">
            <a:srgbClr val="000000">
              <a:alpha val="40000"/>
            </a:srgbClr>
          </a:outerShdw>
        </a:effectLst>
      </xdr:spPr>
      <xdr:style>
        <a:lnRef idx="0"/>
        <a:fillRef idx="0"/>
        <a:effectRef idx="0"/>
        <a:fontRef idx="minor"/>
      </xdr:style>
      <xdr:txBody>
        <a:bodyPr horzOverflow="clip" vertOverflow="clip" lIns="180000" rIns="180000" tIns="180000" bIns="180000" anchor="t" upright="1">
          <a:noAutofit/>
        </a:bodyPr>
        <a:p>
          <a:pPr>
            <a:lnSpc>
              <a:spcPct val="100000"/>
            </a:lnSpc>
          </a:pPr>
          <a:r>
            <a:rPr b="1" lang="en-US" sz="1200" spc="-1" strike="noStrike">
              <a:solidFill>
                <a:srgbClr val="ffffff"/>
              </a:solidFill>
              <a:latin typeface="Century Gothic"/>
            </a:rPr>
            <a:t>EXCEL-SKILLS.COM</a:t>
          </a:r>
          <a:endParaRPr b="0" lang="en-US" sz="1200" spc="-1" strike="noStrike">
            <a:latin typeface="Times New Roman"/>
          </a:endParaRPr>
        </a:p>
        <a:p>
          <a:pPr>
            <a:lnSpc>
              <a:spcPct val="100000"/>
            </a:lnSpc>
          </a:pPr>
          <a:r>
            <a:rPr b="1" lang="en-US" sz="2400" spc="-1" strike="noStrike">
              <a:solidFill>
                <a:srgbClr val="ffffff"/>
              </a:solidFill>
              <a:latin typeface="Berlin Sans FB Demi"/>
            </a:rPr>
            <a:t>How to activate our trial version</a:t>
          </a:r>
          <a:endParaRPr b="0" lang="en-US" sz="2400" spc="-1" strike="noStrike">
            <a:latin typeface="Times New Roman"/>
          </a:endParaRPr>
        </a:p>
        <a:p>
          <a:pPr algn="just">
            <a:lnSpc>
              <a:spcPts val="1500"/>
            </a:lnSpc>
            <a:spcBef>
              <a:spcPts val="300"/>
            </a:spcBef>
            <a:spcAft>
              <a:spcPts val="300"/>
            </a:spcAft>
          </a:pPr>
          <a:r>
            <a:rPr b="0" lang="en-US" sz="1100" spc="-1" strike="noStrike">
              <a:solidFill>
                <a:srgbClr val="ffffff"/>
              </a:solidFill>
              <a:latin typeface="Century Gothic"/>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endParaRPr b="0" lang="en-US" sz="1100" spc="-1" strike="noStrike">
            <a:latin typeface="Times New Roman"/>
          </a:endParaRPr>
        </a:p>
        <a:p>
          <a:pPr algn="just">
            <a:lnSpc>
              <a:spcPct val="100000"/>
            </a:lnSpc>
            <a:spcBef>
              <a:spcPts val="300"/>
            </a:spcBef>
            <a:spcAft>
              <a:spcPts val="300"/>
            </a:spcAft>
          </a:pPr>
          <a:r>
            <a:rPr b="1" lang="en-US" sz="1200" spc="-1" strike="noStrike">
              <a:solidFill>
                <a:srgbClr val="ffffff"/>
              </a:solidFill>
              <a:latin typeface="Century Gothic"/>
            </a:rPr>
            <a:t>Trial version restrictions</a:t>
          </a:r>
          <a:endParaRPr b="0" lang="en-US" sz="1200" spc="-1" strike="noStrike">
            <a:latin typeface="Times New Roman"/>
          </a:endParaRPr>
        </a:p>
        <a:p>
          <a:pPr algn="just">
            <a:lnSpc>
              <a:spcPts val="1500"/>
            </a:lnSpc>
            <a:spcAft>
              <a:spcPts val="300"/>
            </a:spcAft>
          </a:pPr>
          <a:r>
            <a:rPr b="0" lang="en-US" sz="1100" spc="-1" strike="noStrike">
              <a:solidFill>
                <a:srgbClr val="ffffff"/>
              </a:solidFill>
              <a:latin typeface="Century Gothic"/>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endParaRPr b="0" lang="en-US" sz="1100" spc="-1" strike="noStrike">
            <a:latin typeface="Times New Roman"/>
          </a:endParaRPr>
        </a:p>
      </xdr:txBody>
    </xdr:sp>
    <xdr:clientData/>
  </xdr:twoCellAnchor>
  <xdr:twoCellAnchor editAs="absolute">
    <xdr:from>
      <xdr:col>1</xdr:col>
      <xdr:colOff>1079640</xdr:colOff>
      <xdr:row>16</xdr:row>
      <xdr:rowOff>100800</xdr:rowOff>
    </xdr:from>
    <xdr:to>
      <xdr:col>6</xdr:col>
      <xdr:colOff>207360</xdr:colOff>
      <xdr:row>19</xdr:row>
      <xdr:rowOff>60480</xdr:rowOff>
    </xdr:to>
    <xdr:sp>
      <xdr:nvSpPr>
        <xdr:cNvPr id="1" name="TextBox 5">
          <a:hlinkClick r:id="rId1"/>
        </xdr:cNvPr>
        <xdr:cNvSpPr/>
      </xdr:nvSpPr>
      <xdr:spPr>
        <a:xfrm>
          <a:off x="2342520" y="2844000"/>
          <a:ext cx="5442840" cy="474120"/>
        </a:xfrm>
        <a:prstGeom prst="rect">
          <a:avLst/>
        </a:prstGeom>
        <a:solidFill>
          <a:srgbClr val="fe4a49"/>
        </a:solidFill>
        <a:ln cap="rnd" w="50800">
          <a:solidFill>
            <a:srgbClr val="fe4a49"/>
          </a:solidFill>
          <a:round/>
        </a:ln>
      </xdr:spPr>
      <xdr:style>
        <a:lnRef idx="0"/>
        <a:fillRef idx="0"/>
        <a:effectRef idx="0"/>
        <a:fontRef idx="minor"/>
      </xdr:style>
      <xdr:txBody>
        <a:bodyPr horzOverflow="clip" vertOverflow="clip" lIns="0" rIns="0" tIns="0" bIns="0" anchor="ctr">
          <a:noAutofit/>
        </a:bodyPr>
        <a:p>
          <a:pPr algn="ctr">
            <a:lnSpc>
              <a:spcPct val="100000"/>
            </a:lnSpc>
          </a:pPr>
          <a:r>
            <a:rPr b="1" lang="en-ZA" sz="1400" spc="-1" strike="noStrike">
              <a:solidFill>
                <a:srgbClr val="ffffff"/>
              </a:solidFill>
              <a:latin typeface="Century Gothic"/>
            </a:rPr>
            <a:t>Go to step-by-step macro instructions</a:t>
          </a:r>
          <a:endParaRPr b="0" lang="en-US" sz="1400" spc="-1" strike="noStrike">
            <a:latin typeface="Times New Roman"/>
          </a:endParaRPr>
        </a:p>
      </xdr:txBody>
    </xdr:sp>
    <xdr:clientData/>
  </xdr:twoCellAnchor>
  <xdr:twoCellAnchor editAs="absolute">
    <xdr:from>
      <xdr:col>1</xdr:col>
      <xdr:colOff>1071000</xdr:colOff>
      <xdr:row>19</xdr:row>
      <xdr:rowOff>87840</xdr:rowOff>
    </xdr:from>
    <xdr:to>
      <xdr:col>6</xdr:col>
      <xdr:colOff>198720</xdr:colOff>
      <xdr:row>20</xdr:row>
      <xdr:rowOff>162000</xdr:rowOff>
    </xdr:to>
    <xdr:sp>
      <xdr:nvSpPr>
        <xdr:cNvPr id="2" name="TextBox 6"/>
        <xdr:cNvSpPr/>
      </xdr:nvSpPr>
      <xdr:spPr>
        <a:xfrm>
          <a:off x="2333880" y="3345480"/>
          <a:ext cx="5442840" cy="245520"/>
        </a:xfrm>
        <a:prstGeom prst="rect">
          <a:avLst/>
        </a:prstGeom>
        <a:noFill/>
        <a:ln w="9525">
          <a:noFill/>
        </a:ln>
      </xdr:spPr>
      <xdr:style>
        <a:lnRef idx="0"/>
        <a:fillRef idx="0"/>
        <a:effectRef idx="0"/>
        <a:fontRef idx="minor"/>
      </xdr:style>
      <xdr:txBody>
        <a:bodyPr horzOverflow="clip" vertOverflow="clip" lIns="0" rIns="0" tIns="0" bIns="0" anchor="ctr">
          <a:noAutofit/>
        </a:bodyPr>
        <a:p>
          <a:pPr algn="ctr">
            <a:lnSpc>
              <a:spcPct val="100000"/>
            </a:lnSpc>
          </a:pPr>
          <a:r>
            <a:rPr b="0" i="1" lang="en-ZA" sz="1000" spc="-1" strike="noStrike">
              <a:solidFill>
                <a:srgbClr val="bfbfbf"/>
              </a:solidFill>
              <a:latin typeface="Century Gothic"/>
            </a:rPr>
            <a:t>enable editing to activate the link</a:t>
          </a:r>
          <a:endParaRPr b="0" lang="en-US" sz="10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23040</xdr:colOff>
      <xdr:row>0</xdr:row>
      <xdr:rowOff>23040</xdr:rowOff>
    </xdr:from>
    <xdr:to>
      <xdr:col>8</xdr:col>
      <xdr:colOff>679320</xdr:colOff>
      <xdr:row>21</xdr:row>
      <xdr:rowOff>13680</xdr:rowOff>
    </xdr:to>
    <xdr:sp>
      <xdr:nvSpPr>
        <xdr:cNvPr id="3" name="Rectangle 1"/>
        <xdr:cNvSpPr/>
      </xdr:nvSpPr>
      <xdr:spPr>
        <a:xfrm>
          <a:off x="23040" y="23040"/>
          <a:ext cx="10760400" cy="3591000"/>
        </a:xfrm>
        <a:prstGeom prst="rect">
          <a:avLst/>
        </a:prstGeom>
        <a:solidFill>
          <a:schemeClr val="accent1">
            <a:lumMod val="50000"/>
          </a:schemeClr>
        </a:solidFill>
        <a:ln w="9525">
          <a:noFill/>
        </a:ln>
        <a:effectLst>
          <a:outerShdw algn="tl" blurRad="50760" dir="2700000" dist="37674" rotWithShape="0">
            <a:srgbClr val="000000">
              <a:alpha val="40000"/>
            </a:srgbClr>
          </a:outerShdw>
        </a:effectLst>
      </xdr:spPr>
      <xdr:style>
        <a:lnRef idx="0"/>
        <a:fillRef idx="0"/>
        <a:effectRef idx="0"/>
        <a:fontRef idx="minor"/>
      </xdr:style>
      <xdr:txBody>
        <a:bodyPr horzOverflow="clip" vertOverflow="clip" lIns="180000" rIns="180000" tIns="180000" bIns="180000" anchor="t" upright="1">
          <a:noAutofit/>
        </a:bodyPr>
        <a:p>
          <a:pPr>
            <a:lnSpc>
              <a:spcPct val="100000"/>
            </a:lnSpc>
          </a:pPr>
          <a:r>
            <a:rPr b="1" lang="en-US" sz="1200" spc="-1" strike="noStrike">
              <a:solidFill>
                <a:srgbClr val="ffffff"/>
              </a:solidFill>
              <a:latin typeface="Century Gothic"/>
            </a:rPr>
            <a:t>EXCEL-SKILLS.COM</a:t>
          </a:r>
          <a:endParaRPr b="0" lang="en-US" sz="1200" spc="-1" strike="noStrike">
            <a:latin typeface="Times New Roman"/>
          </a:endParaRPr>
        </a:p>
        <a:p>
          <a:pPr>
            <a:lnSpc>
              <a:spcPct val="100000"/>
            </a:lnSpc>
          </a:pPr>
          <a:r>
            <a:rPr b="1" lang="en-US" sz="2400" spc="-1" strike="noStrike">
              <a:solidFill>
                <a:srgbClr val="ffffff"/>
              </a:solidFill>
              <a:latin typeface="Berlin Sans FB Demi"/>
            </a:rPr>
            <a:t>CASH FLOW PROJECTION - WEEKLY TEMPLATE</a:t>
          </a:r>
          <a:endParaRPr b="0" lang="en-US" sz="2400" spc="-1" strike="noStrike">
            <a:latin typeface="Times New Roman"/>
          </a:endParaRPr>
        </a:p>
        <a:p>
          <a:pPr algn="just">
            <a:lnSpc>
              <a:spcPts val="1500"/>
            </a:lnSpc>
            <a:spcBef>
              <a:spcPts val="300"/>
            </a:spcBef>
            <a:spcAft>
              <a:spcPts val="300"/>
            </a:spcAft>
          </a:pPr>
          <a:r>
            <a:rPr b="0" lang="en-US" sz="1100" spc="-1" strike="noStrike">
              <a:solidFill>
                <a:srgbClr val="ffffff"/>
              </a:solidFill>
              <a:latin typeface="Century Gothic"/>
            </a:rPr>
            <a:t>This unique template enables users to create weekly cash flow projections for any user defined 52 week period. The template includes a weekly income statement, cash flow statement and balance sheet with quarterly &amp; annual totals. The cash flow projections are based on weekly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a:t>
          </a:r>
          <a:endParaRPr b="0" lang="en-US" sz="1100" spc="-1" strike="noStrike">
            <a:latin typeface="Times New Roman"/>
          </a:endParaRPr>
        </a:p>
        <a:p>
          <a:pPr marL="1800000" algn="just">
            <a:lnSpc>
              <a:spcPct val="100000"/>
            </a:lnSpc>
            <a:spcBef>
              <a:spcPts val="1199"/>
            </a:spcBef>
            <a:spcAft>
              <a:spcPts val="300"/>
            </a:spcAft>
          </a:pPr>
          <a:r>
            <a:rPr b="1" lang="en-US" sz="1200" spc="-1" strike="noStrike">
              <a:solidFill>
                <a:srgbClr val="ffffff"/>
              </a:solidFill>
              <a:latin typeface="Century Gothic"/>
            </a:rPr>
            <a:t>Get the full version of the template to unlock all the functionality!</a:t>
          </a:r>
          <a:endParaRPr b="0" lang="en-US" sz="1200" spc="-1" strike="noStrike">
            <a:latin typeface="Times New Roman"/>
          </a:endParaRPr>
        </a:p>
        <a:p>
          <a:pPr marL="1800000" algn="just">
            <a:lnSpc>
              <a:spcPts val="1500"/>
            </a:lnSpc>
            <a:spcAft>
              <a:spcPts val="300"/>
            </a:spcAft>
          </a:pPr>
          <a:r>
            <a:rPr b="0" lang="en-US" sz="1100" spc="-1" strike="noStrike">
              <a:solidFill>
                <a:srgbClr val="ffffff"/>
              </a:solidFill>
              <a:latin typeface="Century Gothic"/>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endParaRPr b="0" lang="en-US" sz="1100" spc="-1" strike="noStrike">
            <a:latin typeface="Times New Roman"/>
          </a:endParaRPr>
        </a:p>
      </xdr:txBody>
    </xdr:sp>
    <xdr:clientData/>
  </xdr:twoCellAnchor>
  <xdr:twoCellAnchor editAs="absolute">
    <xdr:from>
      <xdr:col>1</xdr:col>
      <xdr:colOff>1079640</xdr:colOff>
      <xdr:row>16</xdr:row>
      <xdr:rowOff>100800</xdr:rowOff>
    </xdr:from>
    <xdr:to>
      <xdr:col>6</xdr:col>
      <xdr:colOff>207360</xdr:colOff>
      <xdr:row>19</xdr:row>
      <xdr:rowOff>60480</xdr:rowOff>
    </xdr:to>
    <xdr:sp>
      <xdr:nvSpPr>
        <xdr:cNvPr id="4" name="TextBox 5">
          <a:hlinkClick r:id="rId1"/>
        </xdr:cNvPr>
        <xdr:cNvSpPr/>
      </xdr:nvSpPr>
      <xdr:spPr>
        <a:xfrm>
          <a:off x="2342520" y="2844000"/>
          <a:ext cx="5442840" cy="474120"/>
        </a:xfrm>
        <a:prstGeom prst="rect">
          <a:avLst/>
        </a:prstGeom>
        <a:solidFill>
          <a:srgbClr val="fe4a49"/>
        </a:solidFill>
        <a:ln cap="rnd" w="50800">
          <a:solidFill>
            <a:srgbClr val="fe4a49"/>
          </a:solidFill>
          <a:round/>
        </a:ln>
      </xdr:spPr>
      <xdr:style>
        <a:lnRef idx="0"/>
        <a:fillRef idx="0"/>
        <a:effectRef idx="0"/>
        <a:fontRef idx="minor"/>
      </xdr:style>
      <xdr:txBody>
        <a:bodyPr horzOverflow="clip" vertOverflow="clip" lIns="0" rIns="0" tIns="0" bIns="0" anchor="ctr">
          <a:noAutofit/>
        </a:bodyPr>
        <a:p>
          <a:pPr algn="ctr">
            <a:lnSpc>
              <a:spcPct val="100000"/>
            </a:lnSpc>
          </a:pPr>
          <a:r>
            <a:rPr b="1" lang="en-ZA" sz="1400" spc="-1" strike="noStrike">
              <a:solidFill>
                <a:srgbClr val="ffffff"/>
              </a:solidFill>
              <a:latin typeface="Century Gothic"/>
            </a:rPr>
            <a:t>Get the full version of this template!</a:t>
          </a:r>
          <a:endParaRPr b="0" lang="en-US" sz="1400" spc="-1" strike="noStrike">
            <a:latin typeface="Times New Roman"/>
          </a:endParaRPr>
        </a:p>
      </xdr:txBody>
    </xdr:sp>
    <xdr:clientData/>
  </xdr:twoCellAnchor>
  <xdr:twoCellAnchor editAs="absolute">
    <xdr:from>
      <xdr:col>1</xdr:col>
      <xdr:colOff>1071000</xdr:colOff>
      <xdr:row>19</xdr:row>
      <xdr:rowOff>87840</xdr:rowOff>
    </xdr:from>
    <xdr:to>
      <xdr:col>6</xdr:col>
      <xdr:colOff>198720</xdr:colOff>
      <xdr:row>20</xdr:row>
      <xdr:rowOff>162000</xdr:rowOff>
    </xdr:to>
    <xdr:sp>
      <xdr:nvSpPr>
        <xdr:cNvPr id="5" name="TextBox 6"/>
        <xdr:cNvSpPr/>
      </xdr:nvSpPr>
      <xdr:spPr>
        <a:xfrm>
          <a:off x="2333880" y="3345480"/>
          <a:ext cx="5442840" cy="245520"/>
        </a:xfrm>
        <a:prstGeom prst="rect">
          <a:avLst/>
        </a:prstGeom>
        <a:noFill/>
        <a:ln w="9525">
          <a:noFill/>
        </a:ln>
      </xdr:spPr>
      <xdr:style>
        <a:lnRef idx="0"/>
        <a:fillRef idx="0"/>
        <a:effectRef idx="0"/>
        <a:fontRef idx="minor"/>
      </xdr:style>
      <xdr:txBody>
        <a:bodyPr horzOverflow="clip" vertOverflow="clip" lIns="0" rIns="0" tIns="0" bIns="0" anchor="ctr">
          <a:noAutofit/>
        </a:bodyPr>
        <a:p>
          <a:pPr algn="ctr">
            <a:lnSpc>
              <a:spcPct val="100000"/>
            </a:lnSpc>
          </a:pPr>
          <a:r>
            <a:rPr b="0" i="1" lang="en-ZA" sz="1000" spc="-1" strike="noStrike">
              <a:solidFill>
                <a:srgbClr val="bfbfbf"/>
              </a:solidFill>
              <a:latin typeface="Century Gothic"/>
            </a:rPr>
            <a:t>enable editing to activate the link</a:t>
          </a:r>
          <a:endParaRPr b="0" lang="en-US" sz="1000" spc="-1" strike="noStrike">
            <a:latin typeface="Times New Roman"/>
          </a:endParaRPr>
        </a:p>
      </xdr:txBody>
    </xdr:sp>
    <xdr:clientData/>
  </xdr:twoCellAnchor>
  <xdr:twoCellAnchor editAs="absolute">
    <xdr:from>
      <xdr:col>0</xdr:col>
      <xdr:colOff>277560</xdr:colOff>
      <xdr:row>10</xdr:row>
      <xdr:rowOff>162360</xdr:rowOff>
    </xdr:from>
    <xdr:to>
      <xdr:col>1</xdr:col>
      <xdr:colOff>786960</xdr:colOff>
      <xdr:row>19</xdr:row>
      <xdr:rowOff>109800</xdr:rowOff>
    </xdr:to>
    <xdr:pic>
      <xdr:nvPicPr>
        <xdr:cNvPr id="6" name="Picture 7" descr=""/>
        <xdr:cNvPicPr/>
      </xdr:nvPicPr>
      <xdr:blipFill>
        <a:blip r:embed="rId2"/>
        <a:stretch/>
      </xdr:blipFill>
      <xdr:spPr>
        <a:xfrm>
          <a:off x="277560" y="1877040"/>
          <a:ext cx="1772280" cy="14904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320040</xdr:colOff>
      <xdr:row>4</xdr:row>
      <xdr:rowOff>253080</xdr:rowOff>
    </xdr:from>
    <xdr:to>
      <xdr:col>1</xdr:col>
      <xdr:colOff>3078000</xdr:colOff>
      <xdr:row>6</xdr:row>
      <xdr:rowOff>212040</xdr:rowOff>
    </xdr:to>
    <xdr:sp>
      <xdr:nvSpPr>
        <xdr:cNvPr id="7" name="Rectangle 17"/>
        <xdr:cNvSpPr/>
      </xdr:nvSpPr>
      <xdr:spPr>
        <a:xfrm>
          <a:off x="9172440" y="986400"/>
          <a:ext cx="2757960" cy="1121040"/>
        </a:xfrm>
        <a:prstGeom prst="rect">
          <a:avLst/>
        </a:prstGeom>
        <a:solidFill>
          <a:schemeClr val="accent1">
            <a:lumMod val="50000"/>
          </a:schemeClr>
        </a:solidFill>
        <a:ln w="9525">
          <a:noFill/>
        </a:ln>
        <a:effectLst>
          <a:outerShdw algn="tl" blurRad="50760" dir="2700000" dist="37674" rotWithShape="0">
            <a:srgbClr val="000000">
              <a:alpha val="40000"/>
            </a:srgbClr>
          </a:outerShdw>
        </a:effectLst>
      </xdr:spPr>
      <xdr:style>
        <a:lnRef idx="0"/>
        <a:fillRef idx="0"/>
        <a:effectRef idx="0"/>
        <a:fontRef idx="minor"/>
      </xdr:style>
      <xdr:txBody>
        <a:bodyPr vertOverflow="clip" lIns="180000" rIns="180000" tIns="180000" bIns="180000" anchor="ctr" upright="1">
          <a:spAutoFit/>
        </a:bodyPr>
        <a:p>
          <a:pPr algn="ctr">
            <a:lnSpc>
              <a:spcPts val="1500"/>
            </a:lnSpc>
          </a:pPr>
          <a:r>
            <a:rPr b="1" lang="en-US" sz="800" spc="-1" strike="noStrike">
              <a:solidFill>
                <a:srgbClr val="c1fffc"/>
              </a:solidFill>
              <a:latin typeface="Century Gothic"/>
            </a:rPr>
            <a:t>On this sheet:</a:t>
          </a:r>
          <a:endParaRPr b="0" lang="en-US" sz="800" spc="-1" strike="noStrike">
            <a:latin typeface="Times New Roman"/>
          </a:endParaRPr>
        </a:p>
        <a:p>
          <a:pPr algn="ctr">
            <a:lnSpc>
              <a:spcPts val="1500"/>
            </a:lnSpc>
          </a:pPr>
          <a:r>
            <a:rPr b="1" lang="en-US" sz="1050" spc="-1" strike="noStrike">
              <a:solidFill>
                <a:srgbClr val="ffffff"/>
              </a:solidFill>
              <a:latin typeface="Century Gothic"/>
            </a:rPr>
            <a:t>This sheet includes detailed instructions on setting up and using this template.</a:t>
          </a:r>
          <a:endParaRPr b="0" lang="en-US" sz="105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120240</xdr:colOff>
      <xdr:row>3</xdr:row>
      <xdr:rowOff>185400</xdr:rowOff>
    </xdr:from>
    <xdr:to>
      <xdr:col>8</xdr:col>
      <xdr:colOff>762120</xdr:colOff>
      <xdr:row>13</xdr:row>
      <xdr:rowOff>68040</xdr:rowOff>
    </xdr:to>
    <xdr:sp>
      <xdr:nvSpPr>
        <xdr:cNvPr id="8" name="Rectangle 17"/>
        <xdr:cNvSpPr/>
      </xdr:nvSpPr>
      <xdr:spPr>
        <a:xfrm>
          <a:off x="4715640" y="785520"/>
          <a:ext cx="6392520" cy="1882800"/>
        </a:xfrm>
        <a:prstGeom prst="rect">
          <a:avLst/>
        </a:prstGeom>
        <a:solidFill>
          <a:schemeClr val="accent1">
            <a:lumMod val="50000"/>
          </a:schemeClr>
        </a:solidFill>
        <a:ln w="9525">
          <a:noFill/>
        </a:ln>
        <a:effectLst>
          <a:outerShdw algn="tl" blurRad="50760" dir="2700000" dist="37674" rotWithShape="0">
            <a:srgbClr val="000000">
              <a:alpha val="40000"/>
            </a:srgbClr>
          </a:outerShdw>
        </a:effectLst>
      </xdr:spPr>
      <xdr:style>
        <a:lnRef idx="0"/>
        <a:fillRef idx="0"/>
        <a:effectRef idx="0"/>
        <a:fontRef idx="minor"/>
      </xdr:style>
      <xdr:txBody>
        <a:bodyPr vertOverflow="clip" lIns="180000" rIns="180000" tIns="180000" bIns="180000" anchor="ctr" upright="1">
          <a:spAutoFit/>
        </a:bodyPr>
        <a:p>
          <a:pPr algn="ctr">
            <a:lnSpc>
              <a:spcPts val="1500"/>
            </a:lnSpc>
          </a:pPr>
          <a:r>
            <a:rPr b="1" lang="en-US" sz="900" spc="-1" strike="noStrike">
              <a:solidFill>
                <a:srgbClr val="c1fffc"/>
              </a:solidFill>
              <a:latin typeface="Century Gothic"/>
            </a:rPr>
            <a:t>On this sheet:</a:t>
          </a:r>
          <a:endParaRPr b="0" lang="en-US" sz="900" spc="-1" strike="noStrike">
            <a:latin typeface="Times New Roman"/>
          </a:endParaRPr>
        </a:p>
        <a:p>
          <a:pPr algn="just">
            <a:lnSpc>
              <a:spcPts val="1500"/>
            </a:lnSpc>
          </a:pPr>
          <a:r>
            <a:rPr b="1" lang="en-US" sz="1100" spc="-1" strike="noStrike">
              <a:solidFill>
                <a:srgbClr val="ffffff"/>
              </a:solidFill>
              <a:latin typeface="Century Gothic"/>
            </a:rPr>
            <a:t>The input values on this sheet are used to automate some of the weekly cash flow projection calculations. The reporting periods included on the weekly income statement, cash flow statement and balance sheet are determined based on the start date specified at the top of this sheet. Other assumptions on this sheet include inventory, trade receivables, trade payables, payroll accruals, sales tax, income tax, loan terms, balance sheet opening balances and dividends.</a:t>
          </a:r>
          <a:endParaRPr b="0" lang="en-US" sz="1100" spc="-1" strike="noStrike">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48240</xdr:colOff>
      <xdr:row>9</xdr:row>
      <xdr:rowOff>154440</xdr:rowOff>
    </xdr:from>
    <xdr:to>
      <xdr:col>9</xdr:col>
      <xdr:colOff>48600</xdr:colOff>
      <xdr:row>20</xdr:row>
      <xdr:rowOff>27360</xdr:rowOff>
    </xdr:to>
    <xdr:sp>
      <xdr:nvSpPr>
        <xdr:cNvPr id="9" name="Rectangle 17"/>
        <xdr:cNvSpPr/>
      </xdr:nvSpPr>
      <xdr:spPr>
        <a:xfrm>
          <a:off x="4949280" y="1983240"/>
          <a:ext cx="6183720" cy="2073240"/>
        </a:xfrm>
        <a:prstGeom prst="rect">
          <a:avLst/>
        </a:prstGeom>
        <a:solidFill>
          <a:schemeClr val="accent1">
            <a:lumMod val="50000"/>
          </a:schemeClr>
        </a:solidFill>
        <a:ln w="9525">
          <a:noFill/>
        </a:ln>
        <a:effectLst>
          <a:outerShdw algn="tl" blurRad="50760" dir="2700000" dist="37674" rotWithShape="0">
            <a:srgbClr val="000000">
              <a:alpha val="40000"/>
            </a:srgbClr>
          </a:outerShdw>
        </a:effectLst>
      </xdr:spPr>
      <xdr:style>
        <a:lnRef idx="0"/>
        <a:fillRef idx="0"/>
        <a:effectRef idx="0"/>
        <a:fontRef idx="minor"/>
      </xdr:style>
      <xdr:txBody>
        <a:bodyPr vertOverflow="clip" lIns="180000" rIns="180000" tIns="180000" bIns="180000" anchor="ctr" upright="1">
          <a:spAutoFit/>
        </a:bodyPr>
        <a:p>
          <a:pPr algn="ctr">
            <a:lnSpc>
              <a:spcPts val="1500"/>
            </a:lnSpc>
          </a:pPr>
          <a:r>
            <a:rPr b="1" lang="en-US" sz="900" spc="-1" strike="noStrike">
              <a:solidFill>
                <a:srgbClr val="c1fffc"/>
              </a:solidFill>
              <a:latin typeface="Century Gothic"/>
            </a:rPr>
            <a:t>On this sheet:</a:t>
          </a:r>
          <a:endParaRPr b="0" lang="en-US" sz="900" spc="-1" strike="noStrike">
            <a:latin typeface="Times New Roman"/>
          </a:endParaRPr>
        </a:p>
        <a:p>
          <a:pPr algn="just">
            <a:lnSpc>
              <a:spcPts val="1500"/>
            </a:lnSpc>
          </a:pPr>
          <a:r>
            <a:rPr b="1" lang="en-US" sz="1100" spc="-1" strike="noStrike">
              <a:solidFill>
                <a:srgbClr val="ffffff"/>
              </a:solidFill>
              <a:latin typeface="Century Gothic"/>
            </a:rPr>
            <a:t>This sheet contains a weekly income statement for a 52 week period. All the rows with yellow highlighting in column A require user input and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 The weekly reporting periods are determined based on the start date specified at the top of the “Assumptions” sheet.</a:t>
          </a:r>
          <a:endParaRPr b="0" lang="en-US" sz="1100" spc="-1" strike="noStrike">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80280</xdr:colOff>
      <xdr:row>8</xdr:row>
      <xdr:rowOff>143640</xdr:rowOff>
    </xdr:from>
    <xdr:to>
      <xdr:col>8</xdr:col>
      <xdr:colOff>822600</xdr:colOff>
      <xdr:row>16</xdr:row>
      <xdr:rowOff>45360</xdr:rowOff>
    </xdr:to>
    <xdr:sp>
      <xdr:nvSpPr>
        <xdr:cNvPr id="10" name="Rectangle 17"/>
        <xdr:cNvSpPr/>
      </xdr:nvSpPr>
      <xdr:spPr>
        <a:xfrm>
          <a:off x="5178240" y="1772280"/>
          <a:ext cx="5895000" cy="1501920"/>
        </a:xfrm>
        <a:prstGeom prst="rect">
          <a:avLst/>
        </a:prstGeom>
        <a:solidFill>
          <a:schemeClr val="accent1">
            <a:lumMod val="50000"/>
          </a:schemeClr>
        </a:solidFill>
        <a:ln w="9525">
          <a:noFill/>
        </a:ln>
        <a:effectLst>
          <a:outerShdw algn="tl" blurRad="50760" dir="2700000" dist="37674" rotWithShape="0">
            <a:srgbClr val="000000">
              <a:alpha val="40000"/>
            </a:srgbClr>
          </a:outerShdw>
        </a:effectLst>
      </xdr:spPr>
      <xdr:style>
        <a:lnRef idx="0"/>
        <a:fillRef idx="0"/>
        <a:effectRef idx="0"/>
        <a:fontRef idx="minor"/>
      </xdr:style>
      <xdr:txBody>
        <a:bodyPr vertOverflow="clip" lIns="180000" rIns="180000" tIns="180000" bIns="180000" anchor="ctr" upright="1">
          <a:spAutoFit/>
        </a:bodyPr>
        <a:p>
          <a:pPr algn="ctr">
            <a:lnSpc>
              <a:spcPts val="1500"/>
            </a:lnSpc>
          </a:pPr>
          <a:r>
            <a:rPr b="1" lang="en-US" sz="900" spc="-1" strike="noStrike">
              <a:solidFill>
                <a:srgbClr val="c1fffc"/>
              </a:solidFill>
              <a:latin typeface="Century Gothic"/>
            </a:rPr>
            <a:t>On this sheet:</a:t>
          </a:r>
          <a:endParaRPr b="0" lang="en-US" sz="900" spc="-1" strike="noStrike">
            <a:latin typeface="Times New Roman"/>
          </a:endParaRPr>
        </a:p>
        <a:p>
          <a:pPr algn="just">
            <a:lnSpc>
              <a:spcPts val="1500"/>
            </a:lnSpc>
          </a:pPr>
          <a:r>
            <a:rPr b="1" lang="en-US" sz="1100" spc="-1" strike="noStrike">
              <a:solidFill>
                <a:srgbClr val="ffffff"/>
              </a:solidFill>
              <a:latin typeface="Century Gothic"/>
            </a:rPr>
            <a:t>This sheet includes a weekly cash flow statement for a 52 week period. All the rows with yellow highlighting in column A require user input and all other rows are calculated automatically. The weekly reporting periods are determined based on the start date specified at the top of the “Assumptions” sheet.</a:t>
          </a:r>
          <a:endParaRPr b="0" lang="en-US" sz="1100" spc="-1" strike="noStrike">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39960</xdr:colOff>
      <xdr:row>10</xdr:row>
      <xdr:rowOff>103680</xdr:rowOff>
    </xdr:from>
    <xdr:to>
      <xdr:col>8</xdr:col>
      <xdr:colOff>830160</xdr:colOff>
      <xdr:row>18</xdr:row>
      <xdr:rowOff>195840</xdr:rowOff>
    </xdr:to>
    <xdr:sp>
      <xdr:nvSpPr>
        <xdr:cNvPr id="11" name="Rectangle 17"/>
        <xdr:cNvSpPr/>
      </xdr:nvSpPr>
      <xdr:spPr>
        <a:xfrm>
          <a:off x="4600440" y="2132640"/>
          <a:ext cx="5943240" cy="1692360"/>
        </a:xfrm>
        <a:prstGeom prst="rect">
          <a:avLst/>
        </a:prstGeom>
        <a:solidFill>
          <a:schemeClr val="accent1">
            <a:lumMod val="50000"/>
          </a:schemeClr>
        </a:solidFill>
        <a:ln w="9525">
          <a:noFill/>
        </a:ln>
        <a:effectLst>
          <a:outerShdw algn="tl" blurRad="50760" dir="2700000" dist="37674" rotWithShape="0">
            <a:srgbClr val="000000">
              <a:alpha val="40000"/>
            </a:srgbClr>
          </a:outerShdw>
        </a:effectLst>
      </xdr:spPr>
      <xdr:style>
        <a:lnRef idx="0"/>
        <a:fillRef idx="0"/>
        <a:effectRef idx="0"/>
        <a:fontRef idx="minor"/>
      </xdr:style>
      <xdr:txBody>
        <a:bodyPr vertOverflow="clip" lIns="180000" rIns="180000" tIns="180000" bIns="180000" anchor="ctr" upright="1">
          <a:spAutoFit/>
        </a:bodyPr>
        <a:p>
          <a:pPr algn="ctr">
            <a:lnSpc>
              <a:spcPts val="1500"/>
            </a:lnSpc>
          </a:pPr>
          <a:r>
            <a:rPr b="1" lang="en-US" sz="900" spc="-1" strike="noStrike">
              <a:solidFill>
                <a:srgbClr val="c1fffc"/>
              </a:solidFill>
              <a:latin typeface="Century Gothic"/>
            </a:rPr>
            <a:t>On this sheet:</a:t>
          </a:r>
          <a:endParaRPr b="0" lang="en-US" sz="900" spc="-1" strike="noStrike">
            <a:latin typeface="Times New Roman"/>
          </a:endParaRPr>
        </a:p>
        <a:p>
          <a:pPr algn="just">
            <a:lnSpc>
              <a:spcPts val="1500"/>
            </a:lnSpc>
          </a:pPr>
          <a:r>
            <a:rPr b="1" lang="en-US" sz="1100" spc="-1" strike="noStrike">
              <a:solidFill>
                <a:srgbClr val="ffffff"/>
              </a:solidFill>
              <a:latin typeface="Century Gothic"/>
            </a:rPr>
            <a:t>This sheet contains a weekly balance sheet for a 52 week period. All the calculations on this sheet are automated and no user input is required. The entire balance sheet is calculated based on the values on the weekly income statement and cash flow statement. The weekly reporting periods are determined based on the start date specified at the top of the “Assumptions” sheet.</a:t>
          </a:r>
          <a:endParaRPr b="0" lang="en-US" sz="1100" spc="-1" strike="noStrike">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938520</xdr:colOff>
      <xdr:row>9</xdr:row>
      <xdr:rowOff>146520</xdr:rowOff>
    </xdr:from>
    <xdr:to>
      <xdr:col>7</xdr:col>
      <xdr:colOff>719640</xdr:colOff>
      <xdr:row>20</xdr:row>
      <xdr:rowOff>19440</xdr:rowOff>
    </xdr:to>
    <xdr:sp>
      <xdr:nvSpPr>
        <xdr:cNvPr id="12" name="Rectangle 17"/>
        <xdr:cNvSpPr/>
      </xdr:nvSpPr>
      <xdr:spPr>
        <a:xfrm>
          <a:off x="2201400" y="2061000"/>
          <a:ext cx="6552720" cy="2073240"/>
        </a:xfrm>
        <a:prstGeom prst="rect">
          <a:avLst/>
        </a:prstGeom>
        <a:solidFill>
          <a:schemeClr val="accent1">
            <a:lumMod val="50000"/>
          </a:schemeClr>
        </a:solidFill>
        <a:ln w="9525">
          <a:noFill/>
        </a:ln>
        <a:effectLst>
          <a:outerShdw algn="tl" blurRad="50760" dir="2700000" dist="37674" rotWithShape="0">
            <a:srgbClr val="000000">
              <a:alpha val="40000"/>
            </a:srgbClr>
          </a:outerShdw>
        </a:effectLst>
      </xdr:spPr>
      <xdr:style>
        <a:lnRef idx="0"/>
        <a:fillRef idx="0"/>
        <a:effectRef idx="0"/>
        <a:fontRef idx="minor"/>
      </xdr:style>
      <xdr:txBody>
        <a:bodyPr vertOverflow="clip" lIns="180000" rIns="180000" tIns="180000" bIns="180000" anchor="ctr" upright="1">
          <a:spAutoFit/>
        </a:bodyPr>
        <a:p>
          <a:pPr algn="ctr">
            <a:lnSpc>
              <a:spcPts val="1500"/>
            </a:lnSpc>
          </a:pPr>
          <a:r>
            <a:rPr b="1" lang="en-US" sz="900" spc="-1" strike="noStrike">
              <a:solidFill>
                <a:srgbClr val="c1fffc"/>
              </a:solidFill>
              <a:latin typeface="Century Gothic"/>
            </a:rPr>
            <a:t>On this sheet:</a:t>
          </a:r>
          <a:endParaRPr b="0" lang="en-US" sz="900" spc="-1" strike="noStrike">
            <a:latin typeface="Times New Roman"/>
          </a:endParaRPr>
        </a:p>
        <a:p>
          <a:pPr algn="just">
            <a:lnSpc>
              <a:spcPts val="1500"/>
            </a:lnSpc>
          </a:pPr>
          <a:r>
            <a:rPr b="1" lang="en-US" sz="1100" spc="-1" strike="noStrike">
              <a:solidFill>
                <a:srgbClr val="ffffff"/>
              </a:solidFill>
              <a:latin typeface="Century Gothic"/>
            </a:rPr>
            <a:t>This is the first of four amortization tables calculated based on the balance sheet opening balances and loan terms specified in the template assumptions as well as the additional loan amounts entered on the weekly cash flow statement. The interest charges and capital repayment amounts of each amortization table are automatically included on the weekly income statement and cash flow statement. No user input is required on these sheets. The template therefore accommodates automated loan calculations based on four different sets of loan repayment terms.</a:t>
          </a:r>
          <a:endParaRPr b="0" lang="en-US" sz="11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hyperlink" Target="https://www.excel-skills.com/" TargetMode="External"/><Relationship Id="rId2"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ColWidth="8.890625" defaultRowHeight="13.5" zeroHeight="false" outlineLevelRow="0" outlineLevelCol="0"/>
  <cols>
    <col collapsed="false" customWidth="true" hidden="false" outlineLevel="0" max="14" min="1" style="1" width="15.66"/>
    <col collapsed="false" customWidth="false" hidden="false" outlineLevel="0" max="1024" min="15" style="1" width="8.89"/>
  </cols>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M165"/>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11328125" defaultRowHeight="15.75" zeroHeight="false" outlineLevelRow="0" outlineLevelCol="0"/>
  <cols>
    <col collapsed="false" customWidth="true" hidden="false" outlineLevel="0" max="1" min="1" style="160" width="15.66"/>
    <col collapsed="false" customWidth="true" hidden="false" outlineLevel="0" max="2" min="2" style="161" width="15.66"/>
    <col collapsed="false" customWidth="true" hidden="false" outlineLevel="0" max="8" min="3" style="17" width="13.66"/>
    <col collapsed="false" customWidth="true" hidden="false" outlineLevel="0" max="9" min="9" style="162" width="13.66"/>
    <col collapsed="false" customWidth="true" hidden="false" outlineLevel="0" max="13" min="10" style="17" width="15.66"/>
    <col collapsed="false" customWidth="true" hidden="false" outlineLevel="0" max="18" min="14" style="19" width="15.66"/>
    <col collapsed="false" customWidth="false" hidden="false" outlineLevel="0" max="1024" min="19" style="19" width="9.11"/>
  </cols>
  <sheetData>
    <row r="1" customFormat="false" ht="15.75" hidden="false" customHeight="true" outlineLevel="0" collapsed="false">
      <c r="A1" s="163" t="str">
        <f aca="false">IF(ISBLANK(Assumptions!$C$4),"Example Limited",Assumptions!$C$4)</f>
        <v>Example (Pty) Limited</v>
      </c>
      <c r="B1" s="44"/>
      <c r="D1" s="21"/>
      <c r="H1" s="110"/>
    </row>
    <row r="2" customFormat="false" ht="15.75" hidden="false" customHeight="true" outlineLevel="0" collapsed="false">
      <c r="A2" s="164" t="s">
        <v>441</v>
      </c>
      <c r="B2" s="165"/>
    </row>
    <row r="3" customFormat="false" ht="15.75" hidden="false" customHeight="true" outlineLevel="0" collapsed="false">
      <c r="A3" s="164"/>
      <c r="B3" s="165"/>
    </row>
    <row r="4" customFormat="false" ht="15.75" hidden="false" customHeight="true" outlineLevel="0" collapsed="false">
      <c r="A4" s="166" t="s">
        <v>273</v>
      </c>
      <c r="B4" s="167" t="n">
        <f aca="false">Assumptions!$E$76</f>
        <v>0.125</v>
      </c>
      <c r="D4" s="168"/>
    </row>
    <row r="5" customFormat="false" ht="15.75" hidden="false" customHeight="true" outlineLevel="0" collapsed="false">
      <c r="A5" s="169" t="s">
        <v>430</v>
      </c>
      <c r="B5" s="170" t="n">
        <f aca="false">Assumptions!$E$77</f>
        <v>5</v>
      </c>
      <c r="D5" s="171"/>
    </row>
    <row r="6" customFormat="false" ht="15.75" hidden="false" customHeight="true" outlineLevel="0" collapsed="false">
      <c r="A6" s="169" t="s">
        <v>275</v>
      </c>
      <c r="B6" s="170" t="str">
        <f aca="false">Assumptions!$E$78</f>
        <v>No</v>
      </c>
      <c r="D6" s="172"/>
    </row>
    <row r="7" customFormat="false" ht="15.75" hidden="false" customHeight="true" outlineLevel="0" collapsed="false">
      <c r="B7" s="173" t="s">
        <v>312</v>
      </c>
    </row>
    <row r="8" s="179" customFormat="true" ht="24.75" hidden="false" customHeight="false" outlineLevel="0" collapsed="false">
      <c r="A8" s="174" t="s">
        <v>431</v>
      </c>
      <c r="B8" s="175" t="s">
        <v>432</v>
      </c>
      <c r="C8" s="176" t="s">
        <v>433</v>
      </c>
      <c r="D8" s="176" t="s">
        <v>434</v>
      </c>
      <c r="E8" s="176" t="s">
        <v>435</v>
      </c>
      <c r="F8" s="176" t="s">
        <v>436</v>
      </c>
      <c r="G8" s="176" t="s">
        <v>437</v>
      </c>
      <c r="H8" s="176" t="s">
        <v>438</v>
      </c>
      <c r="I8" s="177" t="s">
        <v>439</v>
      </c>
      <c r="J8" s="178"/>
      <c r="K8" s="178"/>
      <c r="L8" s="178"/>
      <c r="M8" s="178"/>
    </row>
    <row r="9" s="121" customFormat="true" ht="15.75" hidden="false" customHeight="true" outlineLevel="0" collapsed="false">
      <c r="A9" s="166" t="n">
        <f aca="true">IF(ISBLANK(Assumptions!$C$5)=TRUE(),DATE(YEAR(TODAY()),MONTH(TODAY()),1),DATE(YEAR(Assumptions!$C$5),MONTH(Assumptions!$C$5),DAY(Assumptions!$C$5)))</f>
        <v>44256</v>
      </c>
      <c r="B9" s="161" t="n">
        <f aca="false">IF(Assumptions!$E$79&gt;=DAY($A$9),DATE(YEAR(A9),MONTH(A9),IF(AND(MONTH($A$9)=2,Assumptions!$E$79&gt;28),28,Assumptions!$E$79)),DATE(YEAR(A9),MONTH(A9)+1,IF(AND(MONTH($A$9)=2,Assumptions!$E$79&gt;28),28,Assumptions!$E$79)))</f>
        <v>44256</v>
      </c>
      <c r="C9" s="180" t="n">
        <v>0</v>
      </c>
      <c r="D9" s="180" t="n">
        <f aca="false">-SUMIF(Assumptions!$A$81:$C$104,"LT3",Assumptions!$C$81:$C$104)</f>
        <v>0</v>
      </c>
      <c r="E9" s="180" t="n">
        <v>0</v>
      </c>
      <c r="F9" s="180" t="n">
        <v>0</v>
      </c>
      <c r="G9" s="181" t="n">
        <f aca="false">IF($B$6="Yes",0,E9-F9)</f>
        <v>0</v>
      </c>
      <c r="H9" s="182" t="n">
        <f aca="false">IF(ROUND(SUM(C9:D9,-G9),0)=0,0,IF($B$6="Yes",SUM($D$9:D9),SUM(C9:D9,-G9)))</f>
        <v>0</v>
      </c>
      <c r="I9" s="162" t="str">
        <f aca="false">"-"</f>
        <v>-</v>
      </c>
      <c r="J9" s="180"/>
      <c r="K9" s="180"/>
      <c r="L9" s="180"/>
      <c r="M9" s="180"/>
    </row>
    <row r="10" s="121" customFormat="true" ht="15.75" hidden="false" customHeight="true" outlineLevel="0" collapsed="false">
      <c r="A10" s="166" t="n">
        <f aca="true">IF(ISBLANK(Assumptions!$C$5)=TRUE(),DATE(YEAR(TODAY()),MONTH(TODAY()),7),DATE(YEAR(Assumptions!$C$5),MONTH(Assumptions!$C$5),DAY(Assumptions!$C$5)+6))</f>
        <v>44262</v>
      </c>
      <c r="B10" s="161" t="n">
        <f aca="false">IF(AND(B9&gt;A9,B9&lt;=A10),B9,DATE(YEAR(A10),MONTH(A10),IF(AND(MONTH(A10)=2,Assumptions!$E$79&gt;28),28,Assumptions!$E$79)))</f>
        <v>44256</v>
      </c>
      <c r="C10" s="180" t="n">
        <f aca="false">H9</f>
        <v>0</v>
      </c>
      <c r="D10" s="180" t="n">
        <f aca="true">IF(ISNA(MATCH($A10,Months,0))=TRUE(),0,OFFSET(CashFlow!$B$37,0,MATCH($A10,Months,0),1,1))</f>
        <v>0</v>
      </c>
      <c r="E10" s="181" t="n">
        <f aca="true">IF(AND(B10&gt;A9,B10&lt;=A10),IF($B$6="Yes",0,IF(ROW(D10)-ROW($D$9)&gt;$B$5*52,-PMT($B$4/12,$B$5*12,SUM(OFFSET(D10,0,0,-$B$5*12,1)),0,0),-PMT($B$4/12,$B$5*12,SUM(OFFSET(D10,0,0,ROW($D$8)-ROW(D10),1)),0,0))),0)</f>
        <v>0</v>
      </c>
      <c r="F10" s="181" t="n">
        <f aca="false">IF(AND(B10&gt;A9,B10&lt;=A10),(H9+D10)*$B$4/12,0)</f>
        <v>0</v>
      </c>
      <c r="G10" s="181" t="n">
        <f aca="false">IF($B$6="Yes",0,E10-F10)</f>
        <v>0</v>
      </c>
      <c r="H10" s="182" t="n">
        <f aca="false">IF(ROUND(SUM(C10:D10,-G10),0)=0,0,IF($B$6="Yes",SUM($D$9:D10),SUM(C10:D10,-G10)))</f>
        <v>0</v>
      </c>
      <c r="I10" s="183" t="str">
        <f aca="false">IF(E10&gt;0,MAX(I$9:I9)+1,"-")</f>
        <v>-</v>
      </c>
      <c r="J10" s="180"/>
      <c r="K10" s="180"/>
      <c r="L10" s="180"/>
      <c r="M10" s="180"/>
    </row>
    <row r="11" s="121" customFormat="true" ht="15.75" hidden="false" customHeight="true" outlineLevel="0" collapsed="false">
      <c r="A11" s="166" t="n">
        <f aca="false">DATE(YEAR(A10),MONTH(A10),DAY(A10)+7)</f>
        <v>44269</v>
      </c>
      <c r="B11" s="161" t="n">
        <f aca="false">IF(AND(B10&gt;A10,B10&lt;=A11),B10,DATE(YEAR(A11),MONTH(A11),IF(AND(MONTH(A11)=2,Assumptions!$E$79&gt;28),28,Assumptions!$E$79)))</f>
        <v>44256</v>
      </c>
      <c r="C11" s="180" t="n">
        <f aca="false">H10</f>
        <v>0</v>
      </c>
      <c r="D11" s="180" t="n">
        <f aca="true">IF(ISNA(MATCH($A11,Months,0))=TRUE(),0,OFFSET(CashFlow!$B$37,0,MATCH($A11,Months,0),1,1))</f>
        <v>0</v>
      </c>
      <c r="E11" s="181" t="n">
        <f aca="true">IF(AND(B11&gt;A10,B11&lt;=A11),IF($B$6="Yes",0,IF(ROW(D11)-ROW($D$9)&gt;$B$5*52,-PMT($B$4/12,$B$5*12,SUM(OFFSET(D11,0,0,-$B$5*12,1)),0,0),-PMT($B$4/12,$B$5*12,SUM(OFFSET(D11,0,0,ROW($D$8)-ROW(D11),1)),0,0))),0)</f>
        <v>0</v>
      </c>
      <c r="F11" s="181" t="n">
        <f aca="false">IF(AND(B11&gt;A10,B11&lt;=A11),(H10+D11)*$B$4/12,0)</f>
        <v>0</v>
      </c>
      <c r="G11" s="181" t="n">
        <f aca="false">IF($B$6="Yes",0,E11-F11)</f>
        <v>0</v>
      </c>
      <c r="H11" s="182" t="n">
        <f aca="false">IF(ROUND(SUM(C11:D11,-G11),0)=0,0,IF($B$6="Yes",SUM($D$9:D11),SUM(C11:D11,-G11)))</f>
        <v>0</v>
      </c>
      <c r="I11" s="183" t="str">
        <f aca="false">IF(E11&gt;0,MAX(I$9:I10)+1,"-")</f>
        <v>-</v>
      </c>
      <c r="J11" s="180"/>
      <c r="K11" s="180"/>
      <c r="L11" s="180"/>
      <c r="M11" s="180"/>
    </row>
    <row r="12" s="121" customFormat="true" ht="15.75" hidden="false" customHeight="true" outlineLevel="0" collapsed="false">
      <c r="A12" s="166" t="n">
        <f aca="false">DATE(YEAR(A11),MONTH(A11),DAY(A11)+7)</f>
        <v>44276</v>
      </c>
      <c r="B12" s="161" t="n">
        <f aca="false">IF(AND(B11&gt;A11,B11&lt;=A12),B11,DATE(YEAR(A12),MONTH(A12),IF(AND(MONTH(A12)=2,Assumptions!$E$79&gt;28),28,Assumptions!$E$79)))</f>
        <v>44256</v>
      </c>
      <c r="C12" s="180" t="n">
        <f aca="false">H11</f>
        <v>0</v>
      </c>
      <c r="D12" s="180" t="n">
        <f aca="true">IF(ISNA(MATCH($A12,Months,0))=TRUE(),0,OFFSET(CashFlow!$B$37,0,MATCH($A12,Months,0),1,1))</f>
        <v>0</v>
      </c>
      <c r="E12" s="181" t="n">
        <f aca="true">IF(AND(B12&gt;A11,B12&lt;=A12),IF($B$6="Yes",0,IF(ROW(D12)-ROW($D$9)&gt;$B$5*52,-PMT($B$4/12,$B$5*12,SUM(OFFSET(D12,0,0,-$B$5*12,1)),0,0),-PMT($B$4/12,$B$5*12,SUM(OFFSET(D12,0,0,ROW($D$8)-ROW(D12),1)),0,0))),0)</f>
        <v>0</v>
      </c>
      <c r="F12" s="181" t="n">
        <f aca="false">IF(AND(B12&gt;A11,B12&lt;=A12),(H11+D12)*$B$4/12,0)</f>
        <v>0</v>
      </c>
      <c r="G12" s="181" t="n">
        <f aca="false">IF($B$6="Yes",0,E12-F12)</f>
        <v>0</v>
      </c>
      <c r="H12" s="182" t="n">
        <f aca="false">IF(ROUND(SUM(C12:D12,-G12),0)=0,0,IF($B$6="Yes",SUM($D$9:D12),SUM(C12:D12,-G12)))</f>
        <v>0</v>
      </c>
      <c r="I12" s="183" t="str">
        <f aca="false">IF(E12&gt;0,MAX(I$9:I11)+1,"-")</f>
        <v>-</v>
      </c>
      <c r="J12" s="180"/>
      <c r="K12" s="180"/>
      <c r="L12" s="180"/>
      <c r="M12" s="180"/>
    </row>
    <row r="13" s="121" customFormat="true" ht="15.75" hidden="false" customHeight="true" outlineLevel="0" collapsed="false">
      <c r="A13" s="166" t="n">
        <f aca="false">DATE(YEAR(A12),MONTH(A12),DAY(A12)+7)</f>
        <v>44283</v>
      </c>
      <c r="B13" s="161" t="n">
        <f aca="false">IF(AND(B12&gt;A12,B12&lt;=A13),B12,DATE(YEAR(A13),MONTH(A13),IF(AND(MONTH(A13)=2,Assumptions!$E$79&gt;28),28,Assumptions!$E$79)))</f>
        <v>44256</v>
      </c>
      <c r="C13" s="180" t="n">
        <f aca="false">H12</f>
        <v>0</v>
      </c>
      <c r="D13" s="180" t="n">
        <f aca="true">IF(ISNA(MATCH($A13,Months,0))=TRUE(),0,OFFSET(CashFlow!$B$37,0,MATCH($A13,Months,0),1,1))</f>
        <v>0</v>
      </c>
      <c r="E13" s="181" t="n">
        <f aca="true">IF(AND(B13&gt;A12,B13&lt;=A13),IF($B$6="Yes",0,IF(ROW(D13)-ROW($D$9)&gt;$B$5*52,-PMT($B$4/12,$B$5*12,SUM(OFFSET(D13,0,0,-$B$5*12,1)),0,0),-PMT($B$4/12,$B$5*12,SUM(OFFSET(D13,0,0,ROW($D$8)-ROW(D13),1)),0,0))),0)</f>
        <v>0</v>
      </c>
      <c r="F13" s="181" t="n">
        <f aca="false">IF(AND(B13&gt;A12,B13&lt;=A13),(H12+D13)*$B$4/12,0)</f>
        <v>0</v>
      </c>
      <c r="G13" s="181" t="n">
        <f aca="false">IF($B$6="Yes",0,E13-F13)</f>
        <v>0</v>
      </c>
      <c r="H13" s="182" t="n">
        <f aca="false">IF(ROUND(SUM(C13:D13,-G13),0)=0,0,IF($B$6="Yes",SUM($D$9:D13),SUM(C13:D13,-G13)))</f>
        <v>0</v>
      </c>
      <c r="I13" s="183" t="str">
        <f aca="false">IF(E13&gt;0,MAX(I$9:I12)+1,"-")</f>
        <v>-</v>
      </c>
      <c r="J13" s="180"/>
      <c r="K13" s="180"/>
      <c r="L13" s="180"/>
      <c r="M13" s="180"/>
    </row>
    <row r="14" s="121" customFormat="true" ht="15.75" hidden="false" customHeight="true" outlineLevel="0" collapsed="false">
      <c r="A14" s="166" t="n">
        <f aca="false">DATE(YEAR(A13),MONTH(A13),DAY(A13)+7)</f>
        <v>44290</v>
      </c>
      <c r="B14" s="161" t="n">
        <f aca="false">IF(AND(B13&gt;A13,B13&lt;=A14),B13,DATE(YEAR(A14),MONTH(A14),IF(AND(MONTH(A14)=2,Assumptions!$E$79&gt;28),28,Assumptions!$E$79)))</f>
        <v>44287</v>
      </c>
      <c r="C14" s="180" t="n">
        <f aca="false">H13</f>
        <v>0</v>
      </c>
      <c r="D14" s="180" t="n">
        <f aca="true">IF(ISNA(MATCH($A14,Months,0))=TRUE(),0,OFFSET(CashFlow!$B$37,0,MATCH($A14,Months,0),1,1))</f>
        <v>0</v>
      </c>
      <c r="E14" s="181" t="e">
        <f aca="true">IF(AND(B14&gt;A13,B14&lt;=A14),IF($B$6="Yes",0,IF(ROW(D14)-ROW($D$9)&gt;$B$5*52,-PMT($B$4/12,$B$5*12,SUM(OFFSET(D14,0,0,-$B$5*12,1)),0,0),-PMT($B$4/12,$B$5*12,SUM(OFFSET(D14,0,0,ROW($D$8)-ROW(D14),1)),0,0))),0)</f>
        <v>#VALUE!</v>
      </c>
      <c r="F14" s="181" t="n">
        <f aca="false">IF(AND(B14&gt;A13,B14&lt;=A14),(H13+D14)*$B$4/12,0)</f>
        <v>0</v>
      </c>
      <c r="G14" s="181" t="e">
        <f aca="false">IF($B$6="Yes",0,E14-F14)</f>
        <v>#VALUE!</v>
      </c>
      <c r="H14" s="182" t="e">
        <f aca="false">IF(ROUND(SUM(C14:D14,-G14),0)=0,0,IF($B$6="Yes",SUM($D$9:D14),SUM(C14:D14,-G14)))</f>
        <v>#VALUE!</v>
      </c>
      <c r="I14" s="183" t="e">
        <f aca="false">IF(E14&gt;0,MAX(I$9:I13)+1,"-")</f>
        <v>#VALUE!</v>
      </c>
      <c r="J14" s="180"/>
      <c r="K14" s="180"/>
      <c r="L14" s="180"/>
      <c r="M14" s="180"/>
    </row>
    <row r="15" s="121" customFormat="true" ht="15.75" hidden="false" customHeight="true" outlineLevel="0" collapsed="false">
      <c r="A15" s="166" t="n">
        <f aca="false">DATE(YEAR(A14),MONTH(A14),DAY(A14)+7)</f>
        <v>44297</v>
      </c>
      <c r="B15" s="161" t="n">
        <f aca="false">IF(AND(B14&gt;A14,B14&lt;=A15),B14,DATE(YEAR(A15),MONTH(A15),IF(AND(MONTH(A15)=2,Assumptions!$E$79&gt;28),28,Assumptions!$E$79)))</f>
        <v>44287</v>
      </c>
      <c r="C15" s="180" t="e">
        <f aca="false">H14</f>
        <v>#VALUE!</v>
      </c>
      <c r="D15" s="180" t="n">
        <f aca="true">IF(ISNA(MATCH($A15,Months,0))=TRUE(),0,OFFSET(CashFlow!$B$37,0,MATCH($A15,Months,0),1,1))</f>
        <v>0</v>
      </c>
      <c r="E15" s="181" t="n">
        <f aca="true">IF(AND(B15&gt;A14,B15&lt;=A15),IF($B$6="Yes",0,IF(ROW(D15)-ROW($D$9)&gt;$B$5*52,-PMT($B$4/12,$B$5*12,SUM(OFFSET(D15,0,0,-$B$5*12,1)),0,0),-PMT($B$4/12,$B$5*12,SUM(OFFSET(D15,0,0,ROW($D$8)-ROW(D15),1)),0,0))),0)</f>
        <v>0</v>
      </c>
      <c r="F15" s="181" t="n">
        <f aca="false">IF(AND(B15&gt;A14,B15&lt;=A15),(H14+D15)*$B$4/12,0)</f>
        <v>0</v>
      </c>
      <c r="G15" s="181" t="n">
        <f aca="false">IF($B$6="Yes",0,E15-F15)</f>
        <v>0</v>
      </c>
      <c r="H15" s="182" t="e">
        <f aca="false">IF(ROUND(SUM(C15:D15,-G15),0)=0,0,IF($B$6="Yes",SUM($D$9:D15),SUM(C15:D15,-G15)))</f>
        <v>#VALUE!</v>
      </c>
      <c r="I15" s="183" t="str">
        <f aca="false">IF(E15&gt;0,MAX(I$9:I14)+1,"-")</f>
        <v>-</v>
      </c>
      <c r="J15" s="180"/>
      <c r="K15" s="180"/>
      <c r="L15" s="180"/>
      <c r="M15" s="180"/>
    </row>
    <row r="16" s="121" customFormat="true" ht="15.75" hidden="false" customHeight="true" outlineLevel="0" collapsed="false">
      <c r="A16" s="166" t="n">
        <f aca="false">DATE(YEAR(A15),MONTH(A15),DAY(A15)+7)</f>
        <v>44304</v>
      </c>
      <c r="B16" s="161" t="n">
        <f aca="false">IF(AND(B15&gt;A15,B15&lt;=A16),B15,DATE(YEAR(A16),MONTH(A16),IF(AND(MONTH(A16)=2,Assumptions!$E$79&gt;28),28,Assumptions!$E$79)))</f>
        <v>44287</v>
      </c>
      <c r="C16" s="180" t="e">
        <f aca="false">H15</f>
        <v>#VALUE!</v>
      </c>
      <c r="D16" s="180" t="n">
        <f aca="true">IF(ISNA(MATCH($A16,Months,0))=TRUE(),0,OFFSET(CashFlow!$B$37,0,MATCH($A16,Months,0),1,1))</f>
        <v>0</v>
      </c>
      <c r="E16" s="181" t="n">
        <f aca="true">IF(AND(B16&gt;A15,B16&lt;=A16),IF($B$6="Yes",0,IF(ROW(D16)-ROW($D$9)&gt;$B$5*52,-PMT($B$4/12,$B$5*12,SUM(OFFSET(D16,0,0,-$B$5*12,1)),0,0),-PMT($B$4/12,$B$5*12,SUM(OFFSET(D16,0,0,ROW($D$8)-ROW(D16),1)),0,0))),0)</f>
        <v>0</v>
      </c>
      <c r="F16" s="181" t="n">
        <f aca="false">IF(AND(B16&gt;A15,B16&lt;=A16),(H15+D16)*$B$4/12,0)</f>
        <v>0</v>
      </c>
      <c r="G16" s="181" t="n">
        <f aca="false">IF($B$6="Yes",0,E16-F16)</f>
        <v>0</v>
      </c>
      <c r="H16" s="182" t="e">
        <f aca="false">IF(ROUND(SUM(C16:D16,-G16),0)=0,0,IF($B$6="Yes",SUM($D$9:D16),SUM(C16:D16,-G16)))</f>
        <v>#VALUE!</v>
      </c>
      <c r="I16" s="183" t="str">
        <f aca="false">IF(E16&gt;0,MAX(I$9:I15)+1,"-")</f>
        <v>-</v>
      </c>
      <c r="J16" s="180"/>
      <c r="K16" s="180"/>
      <c r="L16" s="180"/>
      <c r="M16" s="180"/>
    </row>
    <row r="17" s="121" customFormat="true" ht="15.75" hidden="false" customHeight="true" outlineLevel="0" collapsed="false">
      <c r="A17" s="166" t="n">
        <f aca="false">DATE(YEAR(A16),MONTH(A16),DAY(A16)+7)</f>
        <v>44311</v>
      </c>
      <c r="B17" s="161" t="n">
        <f aca="false">IF(AND(B16&gt;A16,B16&lt;=A17),B16,DATE(YEAR(A17),MONTH(A17),IF(AND(MONTH(A17)=2,Assumptions!$E$79&gt;28),28,Assumptions!$E$79)))</f>
        <v>44287</v>
      </c>
      <c r="C17" s="180" t="e">
        <f aca="false">H16</f>
        <v>#VALUE!</v>
      </c>
      <c r="D17" s="180" t="n">
        <f aca="true">IF(ISNA(MATCH($A17,Months,0))=TRUE(),0,OFFSET(CashFlow!$B$37,0,MATCH($A17,Months,0),1,1))</f>
        <v>0</v>
      </c>
      <c r="E17" s="181" t="n">
        <f aca="true">IF(AND(B17&gt;A16,B17&lt;=A17),IF($B$6="Yes",0,IF(ROW(D17)-ROW($D$9)&gt;$B$5*52,-PMT($B$4/12,$B$5*12,SUM(OFFSET(D17,0,0,-$B$5*12,1)),0,0),-PMT($B$4/12,$B$5*12,SUM(OFFSET(D17,0,0,ROW($D$8)-ROW(D17),1)),0,0))),0)</f>
        <v>0</v>
      </c>
      <c r="F17" s="181" t="n">
        <f aca="false">IF(AND(B17&gt;A16,B17&lt;=A17),(H16+D17)*$B$4/12,0)</f>
        <v>0</v>
      </c>
      <c r="G17" s="181" t="n">
        <f aca="false">IF($B$6="Yes",0,E17-F17)</f>
        <v>0</v>
      </c>
      <c r="H17" s="182" t="e">
        <f aca="false">IF(ROUND(SUM(C17:D17,-G17),0)=0,0,IF($B$6="Yes",SUM($D$9:D17),SUM(C17:D17,-G17)))</f>
        <v>#VALUE!</v>
      </c>
      <c r="I17" s="183" t="str">
        <f aca="false">IF(E17&gt;0,MAX(I$9:I16)+1,"-")</f>
        <v>-</v>
      </c>
      <c r="J17" s="180"/>
      <c r="K17" s="180"/>
      <c r="L17" s="180"/>
      <c r="M17" s="180"/>
    </row>
    <row r="18" s="121" customFormat="true" ht="15.75" hidden="false" customHeight="true" outlineLevel="0" collapsed="false">
      <c r="A18" s="166" t="n">
        <f aca="false">DATE(YEAR(A17),MONTH(A17),DAY(A17)+7)</f>
        <v>44318</v>
      </c>
      <c r="B18" s="161" t="n">
        <f aca="false">IF(AND(B17&gt;A17,B17&lt;=A18),B17,DATE(YEAR(A18),MONTH(A18),IF(AND(MONTH(A18)=2,Assumptions!$E$79&gt;28),28,Assumptions!$E$79)))</f>
        <v>44317</v>
      </c>
      <c r="C18" s="180" t="e">
        <f aca="false">H17</f>
        <v>#VALUE!</v>
      </c>
      <c r="D18" s="180" t="n">
        <f aca="true">IF(ISNA(MATCH($A18,Months,0))=TRUE(),0,OFFSET(CashFlow!$B$37,0,MATCH($A18,Months,0),1,1))</f>
        <v>0</v>
      </c>
      <c r="E18" s="181" t="e">
        <f aca="true">IF(AND(B18&gt;A17,B18&lt;=A18),IF($B$6="Yes",0,IF(ROW(D18)-ROW($D$9)&gt;$B$5*52,-PMT($B$4/12,$B$5*12,SUM(OFFSET(D18,0,0,-$B$5*12,1)),0,0),-PMT($B$4/12,$B$5*12,SUM(OFFSET(D18,0,0,ROW($D$8)-ROW(D18),1)),0,0))),0)</f>
        <v>#VALUE!</v>
      </c>
      <c r="F18" s="181" t="e">
        <f aca="false">IF(AND(B18&gt;A17,B18&lt;=A18),(H17+D18)*$B$4/12,0)</f>
        <v>#VALUE!</v>
      </c>
      <c r="G18" s="181" t="e">
        <f aca="false">IF($B$6="Yes",0,E18-F18)</f>
        <v>#VALUE!</v>
      </c>
      <c r="H18" s="182" t="e">
        <f aca="false">IF(ROUND(SUM(C18:D18,-G18),0)=0,0,IF($B$6="Yes",SUM($D$9:D18),SUM(C18:D18,-G18)))</f>
        <v>#VALUE!</v>
      </c>
      <c r="I18" s="183" t="e">
        <f aca="false">IF(E18&gt;0,MAX(I$9:I17)+1,"-")</f>
        <v>#VALUE!</v>
      </c>
      <c r="J18" s="180"/>
      <c r="K18" s="180"/>
      <c r="L18" s="180"/>
      <c r="M18" s="180"/>
    </row>
    <row r="19" s="121" customFormat="true" ht="15.75" hidden="false" customHeight="true" outlineLevel="0" collapsed="false">
      <c r="A19" s="166" t="n">
        <f aca="false">DATE(YEAR(A18),MONTH(A18),DAY(A18)+7)</f>
        <v>44325</v>
      </c>
      <c r="B19" s="161" t="n">
        <f aca="false">IF(AND(B18&gt;A18,B18&lt;=A19),B18,DATE(YEAR(A19),MONTH(A19),IF(AND(MONTH(A19)=2,Assumptions!$E$79&gt;28),28,Assumptions!$E$79)))</f>
        <v>44317</v>
      </c>
      <c r="C19" s="180" t="e">
        <f aca="false">H18</f>
        <v>#VALUE!</v>
      </c>
      <c r="D19" s="180" t="n">
        <f aca="true">IF(ISNA(MATCH($A19,Months,0))=TRUE(),0,OFFSET(CashFlow!$B$37,0,MATCH($A19,Months,0),1,1))</f>
        <v>0</v>
      </c>
      <c r="E19" s="181" t="n">
        <f aca="true">IF(AND(B19&gt;A18,B19&lt;=A19),IF($B$6="Yes",0,IF(ROW(D19)-ROW($D$9)&gt;$B$5*52,-PMT($B$4/12,$B$5*12,SUM(OFFSET(D19,0,0,-$B$5*12,1)),0,0),-PMT($B$4/12,$B$5*12,SUM(OFFSET(D19,0,0,ROW($D$8)-ROW(D19),1)),0,0))),0)</f>
        <v>0</v>
      </c>
      <c r="F19" s="181" t="n">
        <f aca="false">IF(AND(B19&gt;A18,B19&lt;=A19),(H18+D19)*$B$4/12,0)</f>
        <v>0</v>
      </c>
      <c r="G19" s="181" t="n">
        <f aca="false">IF($B$6="Yes",0,E19-F19)</f>
        <v>0</v>
      </c>
      <c r="H19" s="182" t="e">
        <f aca="false">IF(ROUND(SUM(C19:D19,-G19),0)=0,0,IF($B$6="Yes",SUM($D$9:D19),SUM(C19:D19,-G19)))</f>
        <v>#VALUE!</v>
      </c>
      <c r="I19" s="183" t="str">
        <f aca="false">IF(E19&gt;0,MAX(I$9:I18)+1,"-")</f>
        <v>-</v>
      </c>
      <c r="J19" s="180"/>
      <c r="K19" s="180"/>
      <c r="L19" s="180"/>
      <c r="M19" s="180"/>
    </row>
    <row r="20" customFormat="false" ht="15.75" hidden="false" customHeight="true" outlineLevel="0" collapsed="false">
      <c r="A20" s="166" t="n">
        <f aca="false">DATE(YEAR(A19),MONTH(A19),DAY(A19)+7)</f>
        <v>44332</v>
      </c>
      <c r="B20" s="161" t="n">
        <f aca="false">IF(AND(B19&gt;A19,B19&lt;=A20),B19,DATE(YEAR(A20),MONTH(A20),IF(AND(MONTH(A20)=2,Assumptions!$E$79&gt;28),28,Assumptions!$E$79)))</f>
        <v>44317</v>
      </c>
      <c r="C20" s="180" t="e">
        <f aca="false">H19</f>
        <v>#VALUE!</v>
      </c>
      <c r="D20" s="180" t="n">
        <f aca="true">IF(ISNA(MATCH($A20,Months,0))=TRUE(),0,OFFSET(CashFlow!$B$37,0,MATCH($A20,Months,0),1,1))</f>
        <v>0</v>
      </c>
      <c r="E20" s="181" t="n">
        <f aca="true">IF(AND(B20&gt;A19,B20&lt;=A20),IF($B$6="Yes",0,IF(ROW(D20)-ROW($D$9)&gt;$B$5*52,-PMT($B$4/12,$B$5*12,SUM(OFFSET(D20,0,0,-$B$5*12,1)),0,0),-PMT($B$4/12,$B$5*12,SUM(OFFSET(D20,0,0,ROW($D$8)-ROW(D20),1)),0,0))),0)</f>
        <v>0</v>
      </c>
      <c r="F20" s="181" t="n">
        <f aca="false">IF(AND(B20&gt;A19,B20&lt;=A20),(H19+D20)*$B$4/12,0)</f>
        <v>0</v>
      </c>
      <c r="G20" s="181" t="n">
        <f aca="false">IF($B$6="Yes",0,E20-F20)</f>
        <v>0</v>
      </c>
      <c r="H20" s="182" t="e">
        <f aca="false">IF(ROUND(SUM(C20:D20,-G20),0)=0,0,IF($B$6="Yes",SUM($D$9:D20),SUM(C20:D20,-G20)))</f>
        <v>#VALUE!</v>
      </c>
      <c r="I20" s="183" t="str">
        <f aca="false">IF(E20&gt;0,MAX(I$9:I19)+1,"-")</f>
        <v>-</v>
      </c>
    </row>
    <row r="21" customFormat="false" ht="15.75" hidden="false" customHeight="true" outlineLevel="0" collapsed="false">
      <c r="A21" s="166" t="n">
        <f aca="false">DATE(YEAR(A20),MONTH(A20),DAY(A20)+7)</f>
        <v>44339</v>
      </c>
      <c r="B21" s="161" t="n">
        <f aca="false">IF(AND(B20&gt;A20,B20&lt;=A21),B20,DATE(YEAR(A21),MONTH(A21),IF(AND(MONTH(A21)=2,Assumptions!$E$79&gt;28),28,Assumptions!$E$79)))</f>
        <v>44317</v>
      </c>
      <c r="C21" s="180" t="e">
        <f aca="false">H20</f>
        <v>#VALUE!</v>
      </c>
      <c r="D21" s="180" t="n">
        <f aca="true">IF(ISNA(MATCH($A21,Months,0))=TRUE(),0,OFFSET(CashFlow!$B$37,0,MATCH($A21,Months,0),1,1))</f>
        <v>0</v>
      </c>
      <c r="E21" s="181" t="n">
        <f aca="true">IF(AND(B21&gt;A20,B21&lt;=A21),IF($B$6="Yes",0,IF(ROW(D21)-ROW($D$9)&gt;$B$5*52,-PMT($B$4/12,$B$5*12,SUM(OFFSET(D21,0,0,-$B$5*12,1)),0,0),-PMT($B$4/12,$B$5*12,SUM(OFFSET(D21,0,0,ROW($D$8)-ROW(D21),1)),0,0))),0)</f>
        <v>0</v>
      </c>
      <c r="F21" s="181" t="n">
        <f aca="false">IF(AND(B21&gt;A20,B21&lt;=A21),(H20+D21)*$B$4/12,0)</f>
        <v>0</v>
      </c>
      <c r="G21" s="181" t="n">
        <f aca="false">IF($B$6="Yes",0,E21-F21)</f>
        <v>0</v>
      </c>
      <c r="H21" s="182" t="e">
        <f aca="false">IF(ROUND(SUM(C21:D21,-G21),0)=0,0,IF($B$6="Yes",SUM($D$9:D21),SUM(C21:D21,-G21)))</f>
        <v>#VALUE!</v>
      </c>
      <c r="I21" s="183" t="str">
        <f aca="false">IF(E21&gt;0,MAX(I$9:I20)+1,"-")</f>
        <v>-</v>
      </c>
    </row>
    <row r="22" customFormat="false" ht="15.75" hidden="false" customHeight="true" outlineLevel="0" collapsed="false">
      <c r="A22" s="166" t="n">
        <f aca="false">DATE(YEAR(A21),MONTH(A21),DAY(A21)+7)</f>
        <v>44346</v>
      </c>
      <c r="B22" s="161" t="n">
        <f aca="false">IF(AND(B21&gt;A21,B21&lt;=A22),B21,DATE(YEAR(A22),MONTH(A22),IF(AND(MONTH(A22)=2,Assumptions!$E$79&gt;28),28,Assumptions!$E$79)))</f>
        <v>44317</v>
      </c>
      <c r="C22" s="180" t="e">
        <f aca="false">H21</f>
        <v>#VALUE!</v>
      </c>
      <c r="D22" s="180" t="n">
        <f aca="true">IF(ISNA(MATCH($A22,Months,0))=TRUE(),0,OFFSET(CashFlow!$B$37,0,MATCH($A22,Months,0),1,1))</f>
        <v>0</v>
      </c>
      <c r="E22" s="181" t="n">
        <f aca="true">IF(AND(B22&gt;A21,B22&lt;=A22),IF($B$6="Yes",0,IF(ROW(D22)-ROW($D$9)&gt;$B$5*52,-PMT($B$4/12,$B$5*12,SUM(OFFSET(D22,0,0,-$B$5*12,1)),0,0),-PMT($B$4/12,$B$5*12,SUM(OFFSET(D22,0,0,ROW($D$8)-ROW(D22),1)),0,0))),0)</f>
        <v>0</v>
      </c>
      <c r="F22" s="181" t="n">
        <f aca="false">IF(AND(B22&gt;A21,B22&lt;=A22),(H21+D22)*$B$4/12,0)</f>
        <v>0</v>
      </c>
      <c r="G22" s="181" t="n">
        <f aca="false">IF($B$6="Yes",0,E22-F22)</f>
        <v>0</v>
      </c>
      <c r="H22" s="182" t="e">
        <f aca="false">IF(ROUND(SUM(C22:D22,-G22),0)=0,0,IF($B$6="Yes",SUM($D$9:D22),SUM(C22:D22,-G22)))</f>
        <v>#VALUE!</v>
      </c>
      <c r="I22" s="183" t="str">
        <f aca="false">IF(E22&gt;0,MAX(I$9:I21)+1,"-")</f>
        <v>-</v>
      </c>
    </row>
    <row r="23" s="185" customFormat="true" ht="15.75" hidden="false" customHeight="true" outlineLevel="0" collapsed="false">
      <c r="A23" s="166" t="n">
        <f aca="false">DATE(YEAR(A22),MONTH(A22),DAY(A22)+7)</f>
        <v>44353</v>
      </c>
      <c r="B23" s="161" t="n">
        <f aca="false">IF(AND(B22&gt;A22,B22&lt;=A23),B22,DATE(YEAR(A23),MONTH(A23),IF(AND(MONTH(A23)=2,Assumptions!$E$79&gt;28),28,Assumptions!$E$79)))</f>
        <v>44348</v>
      </c>
      <c r="C23" s="180" t="e">
        <f aca="false">H22</f>
        <v>#VALUE!</v>
      </c>
      <c r="D23" s="180" t="n">
        <f aca="true">IF(ISNA(MATCH($A23,Months,0))=TRUE(),0,OFFSET(CashFlow!$B$37,0,MATCH($A23,Months,0),1,1))</f>
        <v>0</v>
      </c>
      <c r="E23" s="181" t="e">
        <f aca="true">IF(AND(B23&gt;A22,B23&lt;=A23),IF($B$6="Yes",0,IF(ROW(D23)-ROW($D$9)&gt;$B$5*52,-PMT($B$4/12,$B$5*12,SUM(OFFSET(D23,0,0,-$B$5*12,1)),0,0),-PMT($B$4/12,$B$5*12,SUM(OFFSET(D23,0,0,ROW($D$8)-ROW(D23),1)),0,0))),0)</f>
        <v>#VALUE!</v>
      </c>
      <c r="F23" s="181" t="e">
        <f aca="false">IF(AND(B23&gt;A22,B23&lt;=A23),(H22+D23)*$B$4/12,0)</f>
        <v>#VALUE!</v>
      </c>
      <c r="G23" s="181" t="e">
        <f aca="false">IF($B$6="Yes",0,E23-F23)</f>
        <v>#VALUE!</v>
      </c>
      <c r="H23" s="182" t="e">
        <f aca="false">IF(ROUND(SUM(C23:D23,-G23),0)=0,0,IF($B$6="Yes",SUM($D$9:D23),SUM(C23:D23,-G23)))</f>
        <v>#VALUE!</v>
      </c>
      <c r="I23" s="183" t="e">
        <f aca="false">IF(E23&gt;0,MAX(I$9:I22)+1,"-")</f>
        <v>#VALUE!</v>
      </c>
      <c r="J23" s="184"/>
      <c r="K23" s="184"/>
      <c r="L23" s="184"/>
      <c r="M23" s="184"/>
    </row>
    <row r="24" customFormat="false" ht="15.75" hidden="false" customHeight="true" outlineLevel="0" collapsed="false">
      <c r="A24" s="166" t="n">
        <f aca="false">DATE(YEAR(A23),MONTH(A23),DAY(A23)+7)</f>
        <v>44360</v>
      </c>
      <c r="B24" s="161" t="n">
        <f aca="false">IF(AND(B23&gt;A23,B23&lt;=A24),B23,DATE(YEAR(A24),MONTH(A24),IF(AND(MONTH(A24)=2,Assumptions!$E$79&gt;28),28,Assumptions!$E$79)))</f>
        <v>44348</v>
      </c>
      <c r="C24" s="180" t="e">
        <f aca="false">H23</f>
        <v>#VALUE!</v>
      </c>
      <c r="D24" s="180" t="n">
        <f aca="true">IF(ISNA(MATCH($A24,Months,0))=TRUE(),0,OFFSET(CashFlow!$B$37,0,MATCH($A24,Months,0),1,1))</f>
        <v>0</v>
      </c>
      <c r="E24" s="181" t="n">
        <f aca="true">IF(AND(B24&gt;A23,B24&lt;=A24),IF($B$6="Yes",0,IF(ROW(D24)-ROW($D$9)&gt;$B$5*52,-PMT($B$4/12,$B$5*12,SUM(OFFSET(D24,0,0,-$B$5*12,1)),0,0),-PMT($B$4/12,$B$5*12,SUM(OFFSET(D24,0,0,ROW($D$8)-ROW(D24),1)),0,0))),0)</f>
        <v>0</v>
      </c>
      <c r="F24" s="181" t="n">
        <f aca="false">IF(AND(B24&gt;A23,B24&lt;=A24),(H23+D24)*$B$4/12,0)</f>
        <v>0</v>
      </c>
      <c r="G24" s="181" t="n">
        <f aca="false">IF($B$6="Yes",0,E24-F24)</f>
        <v>0</v>
      </c>
      <c r="H24" s="182" t="e">
        <f aca="false">IF(ROUND(SUM(C24:D24,-G24),0)=0,0,IF($B$6="Yes",SUM($D$9:D24),SUM(C24:D24,-G24)))</f>
        <v>#VALUE!</v>
      </c>
      <c r="I24" s="183" t="str">
        <f aca="false">IF(E24&gt;0,MAX(I$9:I23)+1,"-")</f>
        <v>-</v>
      </c>
    </row>
    <row r="25" customFormat="false" ht="15.75" hidden="false" customHeight="true" outlineLevel="0" collapsed="false">
      <c r="A25" s="166" t="n">
        <f aca="false">DATE(YEAR(A24),MONTH(A24),DAY(A24)+7)</f>
        <v>44367</v>
      </c>
      <c r="B25" s="161" t="n">
        <f aca="false">IF(AND(B24&gt;A24,B24&lt;=A25),B24,DATE(YEAR(A25),MONTH(A25),IF(AND(MONTH(A25)=2,Assumptions!$E$79&gt;28),28,Assumptions!$E$79)))</f>
        <v>44348</v>
      </c>
      <c r="C25" s="180" t="e">
        <f aca="false">H24</f>
        <v>#VALUE!</v>
      </c>
      <c r="D25" s="180" t="n">
        <f aca="true">IF(ISNA(MATCH($A25,Months,0))=TRUE(),0,OFFSET(CashFlow!$B$37,0,MATCH($A25,Months,0),1,1))</f>
        <v>0</v>
      </c>
      <c r="E25" s="181" t="n">
        <f aca="true">IF(AND(B25&gt;A24,B25&lt;=A25),IF($B$6="Yes",0,IF(ROW(D25)-ROW($D$9)&gt;$B$5*52,-PMT($B$4/12,$B$5*12,SUM(OFFSET(D25,0,0,-$B$5*12,1)),0,0),-PMT($B$4/12,$B$5*12,SUM(OFFSET(D25,0,0,ROW($D$8)-ROW(D25),1)),0,0))),0)</f>
        <v>0</v>
      </c>
      <c r="F25" s="181" t="n">
        <f aca="false">IF(AND(B25&gt;A24,B25&lt;=A25),(H24+D25)*$B$4/12,0)</f>
        <v>0</v>
      </c>
      <c r="G25" s="181" t="n">
        <f aca="false">IF($B$6="Yes",0,E25-F25)</f>
        <v>0</v>
      </c>
      <c r="H25" s="182" t="e">
        <f aca="false">IF(ROUND(SUM(C25:D25,-G25),0)=0,0,IF($B$6="Yes",SUM($D$9:D25),SUM(C25:D25,-G25)))</f>
        <v>#VALUE!</v>
      </c>
      <c r="I25" s="183" t="str">
        <f aca="false">IF(E25&gt;0,MAX(I$9:I24)+1,"-")</f>
        <v>-</v>
      </c>
    </row>
    <row r="26" customFormat="false" ht="15.75" hidden="false" customHeight="true" outlineLevel="0" collapsed="false">
      <c r="A26" s="166" t="n">
        <f aca="false">DATE(YEAR(A25),MONTH(A25),DAY(A25)+7)</f>
        <v>44374</v>
      </c>
      <c r="B26" s="161" t="n">
        <f aca="false">IF(AND(B25&gt;A25,B25&lt;=A26),B25,DATE(YEAR(A26),MONTH(A26),IF(AND(MONTH(A26)=2,Assumptions!$E$79&gt;28),28,Assumptions!$E$79)))</f>
        <v>44348</v>
      </c>
      <c r="C26" s="180" t="e">
        <f aca="false">H25</f>
        <v>#VALUE!</v>
      </c>
      <c r="D26" s="180" t="n">
        <f aca="true">IF(ISNA(MATCH($A26,Months,0))=TRUE(),0,OFFSET(CashFlow!$B$37,0,MATCH($A26,Months,0),1,1))</f>
        <v>0</v>
      </c>
      <c r="E26" s="181" t="n">
        <f aca="true">IF(AND(B26&gt;A25,B26&lt;=A26),IF($B$6="Yes",0,IF(ROW(D26)-ROW($D$9)&gt;$B$5*52,-PMT($B$4/12,$B$5*12,SUM(OFFSET(D26,0,0,-$B$5*12,1)),0,0),-PMT($B$4/12,$B$5*12,SUM(OFFSET(D26,0,0,ROW($D$8)-ROW(D26),1)),0,0))),0)</f>
        <v>0</v>
      </c>
      <c r="F26" s="181" t="n">
        <f aca="false">IF(AND(B26&gt;A25,B26&lt;=A26),(H25+D26)*$B$4/12,0)</f>
        <v>0</v>
      </c>
      <c r="G26" s="181" t="n">
        <f aca="false">IF($B$6="Yes",0,E26-F26)</f>
        <v>0</v>
      </c>
      <c r="H26" s="182" t="e">
        <f aca="false">IF(ROUND(SUM(C26:D26,-G26),0)=0,0,IF($B$6="Yes",SUM($D$9:D26),SUM(C26:D26,-G26)))</f>
        <v>#VALUE!</v>
      </c>
      <c r="I26" s="183" t="str">
        <f aca="false">IF(E26&gt;0,MAX(I$9:I25)+1,"-")</f>
        <v>-</v>
      </c>
    </row>
    <row r="27" customFormat="false" ht="15.75" hidden="false" customHeight="true" outlineLevel="0" collapsed="false">
      <c r="A27" s="166" t="n">
        <f aca="false">DATE(YEAR(A26),MONTH(A26),DAY(A26)+7)</f>
        <v>44381</v>
      </c>
      <c r="B27" s="161" t="n">
        <f aca="false">IF(AND(B26&gt;A26,B26&lt;=A27),B26,DATE(YEAR(A27),MONTH(A27),IF(AND(MONTH(A27)=2,Assumptions!$E$79&gt;28),28,Assumptions!$E$79)))</f>
        <v>44378</v>
      </c>
      <c r="C27" s="180" t="e">
        <f aca="false">H26</f>
        <v>#VALUE!</v>
      </c>
      <c r="D27" s="180" t="n">
        <f aca="true">IF(ISNA(MATCH($A27,Months,0))=TRUE(),0,OFFSET(CashFlow!$B$37,0,MATCH($A27,Months,0),1,1))</f>
        <v>0</v>
      </c>
      <c r="E27" s="181" t="e">
        <f aca="true">IF(AND(B27&gt;A26,B27&lt;=A27),IF($B$6="Yes",0,IF(ROW(D27)-ROW($D$9)&gt;$B$5*52,-PMT($B$4/12,$B$5*12,SUM(OFFSET(D27,0,0,-$B$5*12,1)),0,0),-PMT($B$4/12,$B$5*12,SUM(OFFSET(D27,0,0,ROW($D$8)-ROW(D27),1)),0,0))),0)</f>
        <v>#VALUE!</v>
      </c>
      <c r="F27" s="181" t="e">
        <f aca="false">IF(AND(B27&gt;A26,B27&lt;=A27),(H26+D27)*$B$4/12,0)</f>
        <v>#VALUE!</v>
      </c>
      <c r="G27" s="181" t="e">
        <f aca="false">IF($B$6="Yes",0,E27-F27)</f>
        <v>#VALUE!</v>
      </c>
      <c r="H27" s="182" t="e">
        <f aca="false">IF(ROUND(SUM(C27:D27,-G27),0)=0,0,IF($B$6="Yes",SUM($D$9:D27),SUM(C27:D27,-G27)))</f>
        <v>#VALUE!</v>
      </c>
      <c r="I27" s="183" t="e">
        <f aca="false">IF(E27&gt;0,MAX(I$9:I26)+1,"-")</f>
        <v>#VALUE!</v>
      </c>
    </row>
    <row r="28" customFormat="false" ht="15.75" hidden="false" customHeight="true" outlineLevel="0" collapsed="false">
      <c r="A28" s="166" t="n">
        <f aca="false">DATE(YEAR(A27),MONTH(A27),DAY(A27)+7)</f>
        <v>44388</v>
      </c>
      <c r="B28" s="161" t="n">
        <f aca="false">IF(AND(B27&gt;A27,B27&lt;=A28),B27,DATE(YEAR(A28),MONTH(A28),IF(AND(MONTH(A28)=2,Assumptions!$E$79&gt;28),28,Assumptions!$E$79)))</f>
        <v>44378</v>
      </c>
      <c r="C28" s="180" t="e">
        <f aca="false">H27</f>
        <v>#VALUE!</v>
      </c>
      <c r="D28" s="180" t="n">
        <f aca="true">IF(ISNA(MATCH($A28,Months,0))=TRUE(),0,OFFSET(CashFlow!$B$37,0,MATCH($A28,Months,0),1,1))</f>
        <v>0</v>
      </c>
      <c r="E28" s="181" t="n">
        <f aca="true">IF(AND(B28&gt;A27,B28&lt;=A28),IF($B$6="Yes",0,IF(ROW(D28)-ROW($D$9)&gt;$B$5*52,-PMT($B$4/12,$B$5*12,SUM(OFFSET(D28,0,0,-$B$5*12,1)),0,0),-PMT($B$4/12,$B$5*12,SUM(OFFSET(D28,0,0,ROW($D$8)-ROW(D28),1)),0,0))),0)</f>
        <v>0</v>
      </c>
      <c r="F28" s="181" t="n">
        <f aca="false">IF(AND(B28&gt;A27,B28&lt;=A28),(H27+D28)*$B$4/12,0)</f>
        <v>0</v>
      </c>
      <c r="G28" s="181" t="n">
        <f aca="false">IF($B$6="Yes",0,E28-F28)</f>
        <v>0</v>
      </c>
      <c r="H28" s="182" t="e">
        <f aca="false">IF(ROUND(SUM(C28:D28,-G28),0)=0,0,IF($B$6="Yes",SUM($D$9:D28),SUM(C28:D28,-G28)))</f>
        <v>#VALUE!</v>
      </c>
      <c r="I28" s="183" t="str">
        <f aca="false">IF(E28&gt;0,MAX(I$9:I27)+1,"-")</f>
        <v>-</v>
      </c>
    </row>
    <row r="29" customFormat="false" ht="15.75" hidden="false" customHeight="true" outlineLevel="0" collapsed="false">
      <c r="A29" s="166" t="n">
        <f aca="false">DATE(YEAR(A28),MONTH(A28),DAY(A28)+7)</f>
        <v>44395</v>
      </c>
      <c r="B29" s="161" t="n">
        <f aca="false">IF(AND(B28&gt;A28,B28&lt;=A29),B28,DATE(YEAR(A29),MONTH(A29),IF(AND(MONTH(A29)=2,Assumptions!$E$79&gt;28),28,Assumptions!$E$79)))</f>
        <v>44378</v>
      </c>
      <c r="C29" s="180" t="e">
        <f aca="false">H28</f>
        <v>#VALUE!</v>
      </c>
      <c r="D29" s="180" t="n">
        <f aca="true">IF(ISNA(MATCH($A29,Months,0))=TRUE(),0,OFFSET(CashFlow!$B$37,0,MATCH($A29,Months,0),1,1))</f>
        <v>0</v>
      </c>
      <c r="E29" s="181" t="n">
        <f aca="true">IF(AND(B29&gt;A28,B29&lt;=A29),IF($B$6="Yes",0,IF(ROW(D29)-ROW($D$9)&gt;$B$5*52,-PMT($B$4/12,$B$5*12,SUM(OFFSET(D29,0,0,-$B$5*12,1)),0,0),-PMT($B$4/12,$B$5*12,SUM(OFFSET(D29,0,0,ROW($D$8)-ROW(D29),1)),0,0))),0)</f>
        <v>0</v>
      </c>
      <c r="F29" s="181" t="n">
        <f aca="false">IF(AND(B29&gt;A28,B29&lt;=A29),(H28+D29)*$B$4/12,0)</f>
        <v>0</v>
      </c>
      <c r="G29" s="181" t="n">
        <f aca="false">IF($B$6="Yes",0,E29-F29)</f>
        <v>0</v>
      </c>
      <c r="H29" s="182" t="e">
        <f aca="false">IF(ROUND(SUM(C29:D29,-G29),0)=0,0,IF($B$6="Yes",SUM($D$9:D29),SUM(C29:D29,-G29)))</f>
        <v>#VALUE!</v>
      </c>
      <c r="I29" s="183" t="str">
        <f aca="false">IF(E29&gt;0,MAX(I$9:I28)+1,"-")</f>
        <v>-</v>
      </c>
    </row>
    <row r="30" customFormat="false" ht="15.75" hidden="false" customHeight="true" outlineLevel="0" collapsed="false">
      <c r="A30" s="166" t="n">
        <f aca="false">DATE(YEAR(A29),MONTH(A29),DAY(A29)+7)</f>
        <v>44402</v>
      </c>
      <c r="B30" s="161" t="n">
        <f aca="false">IF(AND(B29&gt;A29,B29&lt;=A30),B29,DATE(YEAR(A30),MONTH(A30),IF(AND(MONTH(A30)=2,Assumptions!$E$79&gt;28),28,Assumptions!$E$79)))</f>
        <v>44378</v>
      </c>
      <c r="C30" s="180" t="e">
        <f aca="false">H29</f>
        <v>#VALUE!</v>
      </c>
      <c r="D30" s="180" t="n">
        <f aca="true">IF(ISNA(MATCH($A30,Months,0))=TRUE(),0,OFFSET(CashFlow!$B$37,0,MATCH($A30,Months,0),1,1))</f>
        <v>0</v>
      </c>
      <c r="E30" s="181" t="n">
        <f aca="true">IF(AND(B30&gt;A29,B30&lt;=A30),IF($B$6="Yes",0,IF(ROW(D30)-ROW($D$9)&gt;$B$5*52,-PMT($B$4/12,$B$5*12,SUM(OFFSET(D30,0,0,-$B$5*12,1)),0,0),-PMT($B$4/12,$B$5*12,SUM(OFFSET(D30,0,0,ROW($D$8)-ROW(D30),1)),0,0))),0)</f>
        <v>0</v>
      </c>
      <c r="F30" s="181" t="n">
        <f aca="false">IF(AND(B30&gt;A29,B30&lt;=A30),(H29+D30)*$B$4/12,0)</f>
        <v>0</v>
      </c>
      <c r="G30" s="181" t="n">
        <f aca="false">IF($B$6="Yes",0,E30-F30)</f>
        <v>0</v>
      </c>
      <c r="H30" s="182" t="e">
        <f aca="false">IF(ROUND(SUM(C30:D30,-G30),0)=0,0,IF($B$6="Yes",SUM($D$9:D30),SUM(C30:D30,-G30)))</f>
        <v>#VALUE!</v>
      </c>
      <c r="I30" s="183" t="str">
        <f aca="false">IF(E30&gt;0,MAX(I$9:I29)+1,"-")</f>
        <v>-</v>
      </c>
    </row>
    <row r="31" customFormat="false" ht="15.75" hidden="false" customHeight="true" outlineLevel="0" collapsed="false">
      <c r="A31" s="166" t="n">
        <f aca="false">DATE(YEAR(A30),MONTH(A30),DAY(A30)+7)</f>
        <v>44409</v>
      </c>
      <c r="B31" s="161" t="n">
        <f aca="false">IF(AND(B30&gt;A30,B30&lt;=A31),B30,DATE(YEAR(A31),MONTH(A31),IF(AND(MONTH(A31)=2,Assumptions!$E$79&gt;28),28,Assumptions!$E$79)))</f>
        <v>44409</v>
      </c>
      <c r="C31" s="180" t="e">
        <f aca="false">H30</f>
        <v>#VALUE!</v>
      </c>
      <c r="D31" s="180" t="n">
        <f aca="true">IF(ISNA(MATCH($A31,Months,0))=TRUE(),0,OFFSET(CashFlow!$B$37,0,MATCH($A31,Months,0),1,1))</f>
        <v>0</v>
      </c>
      <c r="E31" s="181" t="e">
        <f aca="true">IF(AND(B31&gt;A30,B31&lt;=A31),IF($B$6="Yes",0,IF(ROW(D31)-ROW($D$9)&gt;$B$5*52,-PMT($B$4/12,$B$5*12,SUM(OFFSET(D31,0,0,-$B$5*12,1)),0,0),-PMT($B$4/12,$B$5*12,SUM(OFFSET(D31,0,0,ROW($D$8)-ROW(D31),1)),0,0))),0)</f>
        <v>#VALUE!</v>
      </c>
      <c r="F31" s="181" t="e">
        <f aca="false">IF(AND(B31&gt;A30,B31&lt;=A31),(H30+D31)*$B$4/12,0)</f>
        <v>#VALUE!</v>
      </c>
      <c r="G31" s="181" t="e">
        <f aca="false">IF($B$6="Yes",0,E31-F31)</f>
        <v>#VALUE!</v>
      </c>
      <c r="H31" s="182" t="e">
        <f aca="false">IF(ROUND(SUM(C31:D31,-G31),0)=0,0,IF($B$6="Yes",SUM($D$9:D31),SUM(C31:D31,-G31)))</f>
        <v>#VALUE!</v>
      </c>
      <c r="I31" s="183" t="e">
        <f aca="false">IF(E31&gt;0,MAX(I$9:I30)+1,"-")</f>
        <v>#VALUE!</v>
      </c>
    </row>
    <row r="32" customFormat="false" ht="15.75" hidden="false" customHeight="true" outlineLevel="0" collapsed="false">
      <c r="A32" s="166" t="n">
        <f aca="false">DATE(YEAR(A31),MONTH(A31),DAY(A31)+7)</f>
        <v>44416</v>
      </c>
      <c r="B32" s="161" t="n">
        <f aca="false">IF(AND(B31&gt;A31,B31&lt;=A32),B31,DATE(YEAR(A32),MONTH(A32),IF(AND(MONTH(A32)=2,Assumptions!$E$79&gt;28),28,Assumptions!$E$79)))</f>
        <v>44409</v>
      </c>
      <c r="C32" s="180" t="e">
        <f aca="false">H31</f>
        <v>#VALUE!</v>
      </c>
      <c r="D32" s="180" t="n">
        <f aca="true">IF(ISNA(MATCH($A32,Months,0))=TRUE(),0,OFFSET(CashFlow!$B$37,0,MATCH($A32,Months,0),1,1))</f>
        <v>0</v>
      </c>
      <c r="E32" s="181" t="n">
        <f aca="true">IF(AND(B32&gt;A31,B32&lt;=A32),IF($B$6="Yes",0,IF(ROW(D32)-ROW($D$9)&gt;$B$5*52,-PMT($B$4/12,$B$5*12,SUM(OFFSET(D32,0,0,-$B$5*12,1)),0,0),-PMT($B$4/12,$B$5*12,SUM(OFFSET(D32,0,0,ROW($D$8)-ROW(D32),1)),0,0))),0)</f>
        <v>0</v>
      </c>
      <c r="F32" s="181" t="n">
        <f aca="false">IF(AND(B32&gt;A31,B32&lt;=A32),(H31+D32)*$B$4/12,0)</f>
        <v>0</v>
      </c>
      <c r="G32" s="181" t="n">
        <f aca="false">IF($B$6="Yes",0,E32-F32)</f>
        <v>0</v>
      </c>
      <c r="H32" s="182" t="e">
        <f aca="false">IF(ROUND(SUM(C32:D32,-G32),0)=0,0,IF($B$6="Yes",SUM($D$9:D32),SUM(C32:D32,-G32)))</f>
        <v>#VALUE!</v>
      </c>
      <c r="I32" s="183" t="str">
        <f aca="false">IF(E32&gt;0,MAX(I$9:I31)+1,"-")</f>
        <v>-</v>
      </c>
    </row>
    <row r="33" customFormat="false" ht="15.75" hidden="false" customHeight="true" outlineLevel="0" collapsed="false">
      <c r="A33" s="166" t="n">
        <f aca="false">DATE(YEAR(A32),MONTH(A32),DAY(A32)+7)</f>
        <v>44423</v>
      </c>
      <c r="B33" s="161" t="n">
        <f aca="false">IF(AND(B32&gt;A32,B32&lt;=A33),B32,DATE(YEAR(A33),MONTH(A33),IF(AND(MONTH(A33)=2,Assumptions!$E$79&gt;28),28,Assumptions!$E$79)))</f>
        <v>44409</v>
      </c>
      <c r="C33" s="180" t="e">
        <f aca="false">H32</f>
        <v>#VALUE!</v>
      </c>
      <c r="D33" s="180" t="n">
        <f aca="true">IF(ISNA(MATCH($A33,Months,0))=TRUE(),0,OFFSET(CashFlow!$B$37,0,MATCH($A33,Months,0),1,1))</f>
        <v>0</v>
      </c>
      <c r="E33" s="181" t="n">
        <f aca="true">IF(AND(B33&gt;A32,B33&lt;=A33),IF($B$6="Yes",0,IF(ROW(D33)-ROW($D$9)&gt;$B$5*52,-PMT($B$4/12,$B$5*12,SUM(OFFSET(D33,0,0,-$B$5*12,1)),0,0),-PMT($B$4/12,$B$5*12,SUM(OFFSET(D33,0,0,ROW($D$8)-ROW(D33),1)),0,0))),0)</f>
        <v>0</v>
      </c>
      <c r="F33" s="181" t="n">
        <f aca="false">IF(AND(B33&gt;A32,B33&lt;=A33),(H32+D33)*$B$4/12,0)</f>
        <v>0</v>
      </c>
      <c r="G33" s="181" t="n">
        <f aca="false">IF($B$6="Yes",0,E33-F33)</f>
        <v>0</v>
      </c>
      <c r="H33" s="182" t="e">
        <f aca="false">IF(ROUND(SUM(C33:D33,-G33),0)=0,0,IF($B$6="Yes",SUM($D$9:D33),SUM(C33:D33,-G33)))</f>
        <v>#VALUE!</v>
      </c>
      <c r="I33" s="183" t="str">
        <f aca="false">IF(E33&gt;0,MAX(I$9:I32)+1,"-")</f>
        <v>-</v>
      </c>
    </row>
    <row r="34" customFormat="false" ht="15.75" hidden="false" customHeight="true" outlineLevel="0" collapsed="false">
      <c r="A34" s="166" t="n">
        <f aca="false">DATE(YEAR(A33),MONTH(A33),DAY(A33)+7)</f>
        <v>44430</v>
      </c>
      <c r="B34" s="161" t="n">
        <f aca="false">IF(AND(B33&gt;A33,B33&lt;=A34),B33,DATE(YEAR(A34),MONTH(A34),IF(AND(MONTH(A34)=2,Assumptions!$E$79&gt;28),28,Assumptions!$E$79)))</f>
        <v>44409</v>
      </c>
      <c r="C34" s="180" t="e">
        <f aca="false">H33</f>
        <v>#VALUE!</v>
      </c>
      <c r="D34" s="180" t="n">
        <f aca="true">IF(ISNA(MATCH($A34,Months,0))=TRUE(),0,OFFSET(CashFlow!$B$37,0,MATCH($A34,Months,0),1,1))</f>
        <v>0</v>
      </c>
      <c r="E34" s="181" t="n">
        <f aca="true">IF(AND(B34&gt;A33,B34&lt;=A34),IF($B$6="Yes",0,IF(ROW(D34)-ROW($D$9)&gt;$B$5*52,-PMT($B$4/12,$B$5*12,SUM(OFFSET(D34,0,0,-$B$5*12,1)),0,0),-PMT($B$4/12,$B$5*12,SUM(OFFSET(D34,0,0,ROW($D$8)-ROW(D34),1)),0,0))),0)</f>
        <v>0</v>
      </c>
      <c r="F34" s="181" t="n">
        <f aca="false">IF(AND(B34&gt;A33,B34&lt;=A34),(H33+D34)*$B$4/12,0)</f>
        <v>0</v>
      </c>
      <c r="G34" s="181" t="n">
        <f aca="false">IF($B$6="Yes",0,E34-F34)</f>
        <v>0</v>
      </c>
      <c r="H34" s="182" t="e">
        <f aca="false">IF(ROUND(SUM(C34:D34,-G34),0)=0,0,IF($B$6="Yes",SUM($D$9:D34),SUM(C34:D34,-G34)))</f>
        <v>#VALUE!</v>
      </c>
      <c r="I34" s="183" t="str">
        <f aca="false">IF(E34&gt;0,MAX(I$9:I33)+1,"-")</f>
        <v>-</v>
      </c>
    </row>
    <row r="35" customFormat="false" ht="15.75" hidden="false" customHeight="true" outlineLevel="0" collapsed="false">
      <c r="A35" s="166" t="n">
        <f aca="false">DATE(YEAR(A34),MONTH(A34),DAY(A34)+7)</f>
        <v>44437</v>
      </c>
      <c r="B35" s="161" t="n">
        <f aca="false">IF(AND(B34&gt;A34,B34&lt;=A35),B34,DATE(YEAR(A35),MONTH(A35),IF(AND(MONTH(A35)=2,Assumptions!$E$79&gt;28),28,Assumptions!$E$79)))</f>
        <v>44409</v>
      </c>
      <c r="C35" s="180" t="e">
        <f aca="false">H34</f>
        <v>#VALUE!</v>
      </c>
      <c r="D35" s="180" t="n">
        <f aca="true">IF(ISNA(MATCH($A35,Months,0))=TRUE(),0,OFFSET(CashFlow!$B$37,0,MATCH($A35,Months,0),1,1))</f>
        <v>0</v>
      </c>
      <c r="E35" s="181" t="n">
        <f aca="true">IF(AND(B35&gt;A34,B35&lt;=A35),IF($B$6="Yes",0,IF(ROW(D35)-ROW($D$9)&gt;$B$5*52,-PMT($B$4/12,$B$5*12,SUM(OFFSET(D35,0,0,-$B$5*12,1)),0,0),-PMT($B$4/12,$B$5*12,SUM(OFFSET(D35,0,0,ROW($D$8)-ROW(D35),1)),0,0))),0)</f>
        <v>0</v>
      </c>
      <c r="F35" s="181" t="n">
        <f aca="false">IF(AND(B35&gt;A34,B35&lt;=A35),(H34+D35)*$B$4/12,0)</f>
        <v>0</v>
      </c>
      <c r="G35" s="181" t="n">
        <f aca="false">IF($B$6="Yes",0,E35-F35)</f>
        <v>0</v>
      </c>
      <c r="H35" s="182" t="e">
        <f aca="false">IF(ROUND(SUM(C35:D35,-G35),0)=0,0,IF($B$6="Yes",SUM($D$9:D35),SUM(C35:D35,-G35)))</f>
        <v>#VALUE!</v>
      </c>
      <c r="I35" s="183" t="str">
        <f aca="false">IF(E35&gt;0,MAX(I$9:I34)+1,"-")</f>
        <v>-</v>
      </c>
    </row>
    <row r="36" customFormat="false" ht="15.75" hidden="false" customHeight="true" outlineLevel="0" collapsed="false">
      <c r="A36" s="166" t="n">
        <f aca="false">DATE(YEAR(A35),MONTH(A35),DAY(A35)+7)</f>
        <v>44444</v>
      </c>
      <c r="B36" s="161" t="n">
        <f aca="false">IF(AND(B35&gt;A35,B35&lt;=A36),B35,DATE(YEAR(A36),MONTH(A36),IF(AND(MONTH(A36)=2,Assumptions!$E$79&gt;28),28,Assumptions!$E$79)))</f>
        <v>44440</v>
      </c>
      <c r="C36" s="180" t="e">
        <f aca="false">H35</f>
        <v>#VALUE!</v>
      </c>
      <c r="D36" s="180" t="n">
        <f aca="true">IF(ISNA(MATCH($A36,Months,0))=TRUE(),0,OFFSET(CashFlow!$B$37,0,MATCH($A36,Months,0),1,1))</f>
        <v>0</v>
      </c>
      <c r="E36" s="181" t="e">
        <f aca="true">IF(AND(B36&gt;A35,B36&lt;=A36),IF($B$6="Yes",0,IF(ROW(D36)-ROW($D$9)&gt;$B$5*52,-PMT($B$4/12,$B$5*12,SUM(OFFSET(D36,0,0,-$B$5*12,1)),0,0),-PMT($B$4/12,$B$5*12,SUM(OFFSET(D36,0,0,ROW($D$8)-ROW(D36),1)),0,0))),0)</f>
        <v>#VALUE!</v>
      </c>
      <c r="F36" s="181" t="e">
        <f aca="false">IF(AND(B36&gt;A35,B36&lt;=A36),(H35+D36)*$B$4/12,0)</f>
        <v>#VALUE!</v>
      </c>
      <c r="G36" s="181" t="e">
        <f aca="false">IF($B$6="Yes",0,E36-F36)</f>
        <v>#VALUE!</v>
      </c>
      <c r="H36" s="182" t="e">
        <f aca="false">IF(ROUND(SUM(C36:D36,-G36),0)=0,0,IF($B$6="Yes",SUM($D$9:D36),SUM(C36:D36,-G36)))</f>
        <v>#VALUE!</v>
      </c>
      <c r="I36" s="183" t="e">
        <f aca="false">IF(E36&gt;0,MAX(I$9:I35)+1,"-")</f>
        <v>#VALUE!</v>
      </c>
    </row>
    <row r="37" customFormat="false" ht="15.75" hidden="false" customHeight="true" outlineLevel="0" collapsed="false">
      <c r="A37" s="166" t="n">
        <f aca="false">DATE(YEAR(A36),MONTH(A36),DAY(A36)+7)</f>
        <v>44451</v>
      </c>
      <c r="B37" s="161" t="n">
        <f aca="false">IF(AND(B36&gt;A36,B36&lt;=A37),B36,DATE(YEAR(A37),MONTH(A37),IF(AND(MONTH(A37)=2,Assumptions!$E$79&gt;28),28,Assumptions!$E$79)))</f>
        <v>44440</v>
      </c>
      <c r="C37" s="180" t="e">
        <f aca="false">H36</f>
        <v>#VALUE!</v>
      </c>
      <c r="D37" s="180" t="n">
        <f aca="true">IF(ISNA(MATCH($A37,Months,0))=TRUE(),0,OFFSET(CashFlow!$B$37,0,MATCH($A37,Months,0),1,1))</f>
        <v>0</v>
      </c>
      <c r="E37" s="181" t="n">
        <f aca="true">IF(AND(B37&gt;A36,B37&lt;=A37),IF($B$6="Yes",0,IF(ROW(D37)-ROW($D$9)&gt;$B$5*52,-PMT($B$4/12,$B$5*12,SUM(OFFSET(D37,0,0,-$B$5*12,1)),0,0),-PMT($B$4/12,$B$5*12,SUM(OFFSET(D37,0,0,ROW($D$8)-ROW(D37),1)),0,0))),0)</f>
        <v>0</v>
      </c>
      <c r="F37" s="181" t="n">
        <f aca="false">IF(AND(B37&gt;A36,B37&lt;=A37),(H36+D37)*$B$4/12,0)</f>
        <v>0</v>
      </c>
      <c r="G37" s="181" t="n">
        <f aca="false">IF($B$6="Yes",0,E37-F37)</f>
        <v>0</v>
      </c>
      <c r="H37" s="182" t="e">
        <f aca="false">IF(ROUND(SUM(C37:D37,-G37),0)=0,0,IF($B$6="Yes",SUM($D$9:D37),SUM(C37:D37,-G37)))</f>
        <v>#VALUE!</v>
      </c>
      <c r="I37" s="183" t="str">
        <f aca="false">IF(E37&gt;0,MAX(I$9:I36)+1,"-")</f>
        <v>-</v>
      </c>
    </row>
    <row r="38" customFormat="false" ht="15.75" hidden="false" customHeight="true" outlineLevel="0" collapsed="false">
      <c r="A38" s="166" t="n">
        <f aca="false">DATE(YEAR(A37),MONTH(A37),DAY(A37)+7)</f>
        <v>44458</v>
      </c>
      <c r="B38" s="161" t="n">
        <f aca="false">IF(AND(B37&gt;A37,B37&lt;=A38),B37,DATE(YEAR(A38),MONTH(A38),IF(AND(MONTH(A38)=2,Assumptions!$E$79&gt;28),28,Assumptions!$E$79)))</f>
        <v>44440</v>
      </c>
      <c r="C38" s="180" t="e">
        <f aca="false">H37</f>
        <v>#VALUE!</v>
      </c>
      <c r="D38" s="180" t="n">
        <f aca="true">IF(ISNA(MATCH($A38,Months,0))=TRUE(),0,OFFSET(CashFlow!$B$37,0,MATCH($A38,Months,0),1,1))</f>
        <v>0</v>
      </c>
      <c r="E38" s="181" t="n">
        <f aca="true">IF(AND(B38&gt;A37,B38&lt;=A38),IF($B$6="Yes",0,IF(ROW(D38)-ROW($D$9)&gt;$B$5*52,-PMT($B$4/12,$B$5*12,SUM(OFFSET(D38,0,0,-$B$5*12,1)),0,0),-PMT($B$4/12,$B$5*12,SUM(OFFSET(D38,0,0,ROW($D$8)-ROW(D38),1)),0,0))),0)</f>
        <v>0</v>
      </c>
      <c r="F38" s="181" t="n">
        <f aca="false">IF(AND(B38&gt;A37,B38&lt;=A38),(H37+D38)*$B$4/12,0)</f>
        <v>0</v>
      </c>
      <c r="G38" s="181" t="n">
        <f aca="false">IF($B$6="Yes",0,E38-F38)</f>
        <v>0</v>
      </c>
      <c r="H38" s="182" t="e">
        <f aca="false">IF(ROUND(SUM(C38:D38,-G38),0)=0,0,IF($B$6="Yes",SUM($D$9:D38),SUM(C38:D38,-G38)))</f>
        <v>#VALUE!</v>
      </c>
      <c r="I38" s="183" t="str">
        <f aca="false">IF(E38&gt;0,MAX(I$9:I37)+1,"-")</f>
        <v>-</v>
      </c>
    </row>
    <row r="39" customFormat="false" ht="15.75" hidden="false" customHeight="true" outlineLevel="0" collapsed="false">
      <c r="A39" s="166" t="n">
        <f aca="false">DATE(YEAR(A38),MONTH(A38),DAY(A38)+7)</f>
        <v>44465</v>
      </c>
      <c r="B39" s="161" t="n">
        <f aca="false">IF(AND(B38&gt;A38,B38&lt;=A39),B38,DATE(YEAR(A39),MONTH(A39),IF(AND(MONTH(A39)=2,Assumptions!$E$79&gt;28),28,Assumptions!$E$79)))</f>
        <v>44440</v>
      </c>
      <c r="C39" s="180" t="e">
        <f aca="false">H38</f>
        <v>#VALUE!</v>
      </c>
      <c r="D39" s="180" t="n">
        <f aca="true">IF(ISNA(MATCH($A39,Months,0))=TRUE(),0,OFFSET(CashFlow!$B$37,0,MATCH($A39,Months,0),1,1))</f>
        <v>0</v>
      </c>
      <c r="E39" s="181" t="n">
        <f aca="true">IF(AND(B39&gt;A38,B39&lt;=A39),IF($B$6="Yes",0,IF(ROW(D39)-ROW($D$9)&gt;$B$5*52,-PMT($B$4/12,$B$5*12,SUM(OFFSET(D39,0,0,-$B$5*12,1)),0,0),-PMT($B$4/12,$B$5*12,SUM(OFFSET(D39,0,0,ROW($D$8)-ROW(D39),1)),0,0))),0)</f>
        <v>0</v>
      </c>
      <c r="F39" s="181" t="n">
        <f aca="false">IF(AND(B39&gt;A38,B39&lt;=A39),(H38+D39)*$B$4/12,0)</f>
        <v>0</v>
      </c>
      <c r="G39" s="181" t="n">
        <f aca="false">IF($B$6="Yes",0,E39-F39)</f>
        <v>0</v>
      </c>
      <c r="H39" s="182" t="e">
        <f aca="false">IF(ROUND(SUM(C39:D39,-G39),0)=0,0,IF($B$6="Yes",SUM($D$9:D39),SUM(C39:D39,-G39)))</f>
        <v>#VALUE!</v>
      </c>
      <c r="I39" s="183" t="str">
        <f aca="false">IF(E39&gt;0,MAX(I$9:I38)+1,"-")</f>
        <v>-</v>
      </c>
    </row>
    <row r="40" customFormat="false" ht="15.75" hidden="false" customHeight="true" outlineLevel="0" collapsed="false">
      <c r="A40" s="166" t="n">
        <f aca="false">DATE(YEAR(A39),MONTH(A39),DAY(A39)+7)</f>
        <v>44472</v>
      </c>
      <c r="B40" s="161" t="n">
        <f aca="false">IF(AND(B39&gt;A39,B39&lt;=A40),B39,DATE(YEAR(A40),MONTH(A40),IF(AND(MONTH(A40)=2,Assumptions!$E$79&gt;28),28,Assumptions!$E$79)))</f>
        <v>44470</v>
      </c>
      <c r="C40" s="180" t="e">
        <f aca="false">H39</f>
        <v>#VALUE!</v>
      </c>
      <c r="D40" s="180" t="n">
        <f aca="true">IF(ISNA(MATCH($A40,Months,0))=TRUE(),0,OFFSET(CashFlow!$B$37,0,MATCH($A40,Months,0),1,1))</f>
        <v>0</v>
      </c>
      <c r="E40" s="181" t="e">
        <f aca="true">IF(AND(B40&gt;A39,B40&lt;=A40),IF($B$6="Yes",0,IF(ROW(D40)-ROW($D$9)&gt;$B$5*52,-PMT($B$4/12,$B$5*12,SUM(OFFSET(D40,0,0,-$B$5*12,1)),0,0),-PMT($B$4/12,$B$5*12,SUM(OFFSET(D40,0,0,ROW($D$8)-ROW(D40),1)),0,0))),0)</f>
        <v>#VALUE!</v>
      </c>
      <c r="F40" s="181" t="e">
        <f aca="false">IF(AND(B40&gt;A39,B40&lt;=A40),(H39+D40)*$B$4/12,0)</f>
        <v>#VALUE!</v>
      </c>
      <c r="G40" s="181" t="e">
        <f aca="false">IF($B$6="Yes",0,E40-F40)</f>
        <v>#VALUE!</v>
      </c>
      <c r="H40" s="182" t="e">
        <f aca="false">IF(ROUND(SUM(C40:D40,-G40),0)=0,0,IF($B$6="Yes",SUM($D$9:D40),SUM(C40:D40,-G40)))</f>
        <v>#VALUE!</v>
      </c>
      <c r="I40" s="183" t="e">
        <f aca="false">IF(E40&gt;0,MAX(I$9:I39)+1,"-")</f>
        <v>#VALUE!</v>
      </c>
    </row>
    <row r="41" customFormat="false" ht="15.75" hidden="false" customHeight="true" outlineLevel="0" collapsed="false">
      <c r="A41" s="166" t="n">
        <f aca="false">DATE(YEAR(A40),MONTH(A40),DAY(A40)+7)</f>
        <v>44479</v>
      </c>
      <c r="B41" s="161" t="n">
        <f aca="false">IF(AND(B40&gt;A40,B40&lt;=A41),B40,DATE(YEAR(A41),MONTH(A41),IF(AND(MONTH(A41)=2,Assumptions!$E$79&gt;28),28,Assumptions!$E$79)))</f>
        <v>44470</v>
      </c>
      <c r="C41" s="180" t="e">
        <f aca="false">H40</f>
        <v>#VALUE!</v>
      </c>
      <c r="D41" s="180" t="n">
        <f aca="true">IF(ISNA(MATCH($A41,Months,0))=TRUE(),0,OFFSET(CashFlow!$B$37,0,MATCH($A41,Months,0),1,1))</f>
        <v>0</v>
      </c>
      <c r="E41" s="181" t="n">
        <f aca="true">IF(AND(B41&gt;A40,B41&lt;=A41),IF($B$6="Yes",0,IF(ROW(D41)-ROW($D$9)&gt;$B$5*52,-PMT($B$4/12,$B$5*12,SUM(OFFSET(D41,0,0,-$B$5*12,1)),0,0),-PMT($B$4/12,$B$5*12,SUM(OFFSET(D41,0,0,ROW($D$8)-ROW(D41),1)),0,0))),0)</f>
        <v>0</v>
      </c>
      <c r="F41" s="181" t="n">
        <f aca="false">IF(AND(B41&gt;A40,B41&lt;=A41),(H40+D41)*$B$4/12,0)</f>
        <v>0</v>
      </c>
      <c r="G41" s="181" t="n">
        <f aca="false">IF($B$6="Yes",0,E41-F41)</f>
        <v>0</v>
      </c>
      <c r="H41" s="182" t="e">
        <f aca="false">IF(ROUND(SUM(C41:D41,-G41),0)=0,0,IF($B$6="Yes",SUM($D$9:D41),SUM(C41:D41,-G41)))</f>
        <v>#VALUE!</v>
      </c>
      <c r="I41" s="183" t="str">
        <f aca="false">IF(E41&gt;0,MAX(I$9:I40)+1,"-")</f>
        <v>-</v>
      </c>
    </row>
    <row r="42" customFormat="false" ht="15.75" hidden="false" customHeight="true" outlineLevel="0" collapsed="false">
      <c r="A42" s="166" t="n">
        <f aca="false">DATE(YEAR(A41),MONTH(A41),DAY(A41)+7)</f>
        <v>44486</v>
      </c>
      <c r="B42" s="161" t="n">
        <f aca="false">IF(AND(B41&gt;A41,B41&lt;=A42),B41,DATE(YEAR(A42),MONTH(A42),IF(AND(MONTH(A42)=2,Assumptions!$E$79&gt;28),28,Assumptions!$E$79)))</f>
        <v>44470</v>
      </c>
      <c r="C42" s="180" t="e">
        <f aca="false">H41</f>
        <v>#VALUE!</v>
      </c>
      <c r="D42" s="180" t="n">
        <f aca="true">IF(ISNA(MATCH($A42,Months,0))=TRUE(),0,OFFSET(CashFlow!$B$37,0,MATCH($A42,Months,0),1,1))</f>
        <v>0</v>
      </c>
      <c r="E42" s="181" t="n">
        <f aca="true">IF(AND(B42&gt;A41,B42&lt;=A42),IF($B$6="Yes",0,IF(ROW(D42)-ROW($D$9)&gt;$B$5*52,-PMT($B$4/12,$B$5*12,SUM(OFFSET(D42,0,0,-$B$5*12,1)),0,0),-PMT($B$4/12,$B$5*12,SUM(OFFSET(D42,0,0,ROW($D$8)-ROW(D42),1)),0,0))),0)</f>
        <v>0</v>
      </c>
      <c r="F42" s="181" t="n">
        <f aca="false">IF(AND(B42&gt;A41,B42&lt;=A42),(H41+D42)*$B$4/12,0)</f>
        <v>0</v>
      </c>
      <c r="G42" s="181" t="n">
        <f aca="false">IF($B$6="Yes",0,E42-F42)</f>
        <v>0</v>
      </c>
      <c r="H42" s="182" t="e">
        <f aca="false">IF(ROUND(SUM(C42:D42,-G42),0)=0,0,IF($B$6="Yes",SUM($D$9:D42),SUM(C42:D42,-G42)))</f>
        <v>#VALUE!</v>
      </c>
      <c r="I42" s="183" t="str">
        <f aca="false">IF(E42&gt;0,MAX(I$9:I41)+1,"-")</f>
        <v>-</v>
      </c>
    </row>
    <row r="43" customFormat="false" ht="15.75" hidden="false" customHeight="true" outlineLevel="0" collapsed="false">
      <c r="A43" s="166" t="n">
        <f aca="false">DATE(YEAR(A42),MONTH(A42),DAY(A42)+7)</f>
        <v>44493</v>
      </c>
      <c r="B43" s="161" t="n">
        <f aca="false">IF(AND(B42&gt;A42,B42&lt;=A43),B42,DATE(YEAR(A43),MONTH(A43),IF(AND(MONTH(A43)=2,Assumptions!$E$79&gt;28),28,Assumptions!$E$79)))</f>
        <v>44470</v>
      </c>
      <c r="C43" s="180" t="e">
        <f aca="false">H42</f>
        <v>#VALUE!</v>
      </c>
      <c r="D43" s="180" t="n">
        <f aca="true">IF(ISNA(MATCH($A43,Months,0))=TRUE(),0,OFFSET(CashFlow!$B$37,0,MATCH($A43,Months,0),1,1))</f>
        <v>0</v>
      </c>
      <c r="E43" s="181" t="n">
        <f aca="true">IF(AND(B43&gt;A42,B43&lt;=A43),IF($B$6="Yes",0,IF(ROW(D43)-ROW($D$9)&gt;$B$5*52,-PMT($B$4/12,$B$5*12,SUM(OFFSET(D43,0,0,-$B$5*12,1)),0,0),-PMT($B$4/12,$B$5*12,SUM(OFFSET(D43,0,0,ROW($D$8)-ROW(D43),1)),0,0))),0)</f>
        <v>0</v>
      </c>
      <c r="F43" s="181" t="n">
        <f aca="false">IF(AND(B43&gt;A42,B43&lt;=A43),(H42+D43)*$B$4/12,0)</f>
        <v>0</v>
      </c>
      <c r="G43" s="181" t="n">
        <f aca="false">IF($B$6="Yes",0,E43-F43)</f>
        <v>0</v>
      </c>
      <c r="H43" s="182" t="e">
        <f aca="false">IF(ROUND(SUM(C43:D43,-G43),0)=0,0,IF($B$6="Yes",SUM($D$9:D43),SUM(C43:D43,-G43)))</f>
        <v>#VALUE!</v>
      </c>
      <c r="I43" s="183" t="str">
        <f aca="false">IF(E43&gt;0,MAX(I$9:I42)+1,"-")</f>
        <v>-</v>
      </c>
    </row>
    <row r="44" customFormat="false" ht="15.75" hidden="false" customHeight="true" outlineLevel="0" collapsed="false">
      <c r="A44" s="166" t="n">
        <f aca="false">DATE(YEAR(A43),MONTH(A43),DAY(A43)+7)</f>
        <v>44500</v>
      </c>
      <c r="B44" s="161" t="n">
        <f aca="false">IF(AND(B43&gt;A43,B43&lt;=A44),B43,DATE(YEAR(A44),MONTH(A44),IF(AND(MONTH(A44)=2,Assumptions!$E$79&gt;28),28,Assumptions!$E$79)))</f>
        <v>44470</v>
      </c>
      <c r="C44" s="180" t="e">
        <f aca="false">H43</f>
        <v>#VALUE!</v>
      </c>
      <c r="D44" s="180" t="n">
        <f aca="true">IF(ISNA(MATCH($A44,Months,0))=TRUE(),0,OFFSET(CashFlow!$B$37,0,MATCH($A44,Months,0),1,1))</f>
        <v>0</v>
      </c>
      <c r="E44" s="181" t="n">
        <f aca="true">IF(AND(B44&gt;A43,B44&lt;=A44),IF($B$6="Yes",0,IF(ROW(D44)-ROW($D$9)&gt;$B$5*52,-PMT($B$4/12,$B$5*12,SUM(OFFSET(D44,0,0,-$B$5*12,1)),0,0),-PMT($B$4/12,$B$5*12,SUM(OFFSET(D44,0,0,ROW($D$8)-ROW(D44),1)),0,0))),0)</f>
        <v>0</v>
      </c>
      <c r="F44" s="181" t="n">
        <f aca="false">IF(AND(B44&gt;A43,B44&lt;=A44),(H43+D44)*$B$4/12,0)</f>
        <v>0</v>
      </c>
      <c r="G44" s="181" t="n">
        <f aca="false">IF($B$6="Yes",0,E44-F44)</f>
        <v>0</v>
      </c>
      <c r="H44" s="182" t="e">
        <f aca="false">IF(ROUND(SUM(C44:D44,-G44),0)=0,0,IF($B$6="Yes",SUM($D$9:D44),SUM(C44:D44,-G44)))</f>
        <v>#VALUE!</v>
      </c>
      <c r="I44" s="183" t="str">
        <f aca="false">IF(E44&gt;0,MAX(I$9:I43)+1,"-")</f>
        <v>-</v>
      </c>
    </row>
    <row r="45" customFormat="false" ht="15.75" hidden="false" customHeight="true" outlineLevel="0" collapsed="false">
      <c r="A45" s="166" t="n">
        <f aca="false">DATE(YEAR(A44),MONTH(A44),DAY(A44)+7)</f>
        <v>44507</v>
      </c>
      <c r="B45" s="161" t="n">
        <f aca="false">IF(AND(B44&gt;A44,B44&lt;=A45),B44,DATE(YEAR(A45),MONTH(A45),IF(AND(MONTH(A45)=2,Assumptions!$E$79&gt;28),28,Assumptions!$E$79)))</f>
        <v>44501</v>
      </c>
      <c r="C45" s="180" t="e">
        <f aca="false">H44</f>
        <v>#VALUE!</v>
      </c>
      <c r="D45" s="180" t="n">
        <f aca="true">IF(ISNA(MATCH($A45,Months,0))=TRUE(),0,OFFSET(CashFlow!$B$37,0,MATCH($A45,Months,0),1,1))</f>
        <v>0</v>
      </c>
      <c r="E45" s="181" t="e">
        <f aca="true">IF(AND(B45&gt;A44,B45&lt;=A45),IF($B$6="Yes",0,IF(ROW(D45)-ROW($D$9)&gt;$B$5*52,-PMT($B$4/12,$B$5*12,SUM(OFFSET(D45,0,0,-$B$5*12,1)),0,0),-PMT($B$4/12,$B$5*12,SUM(OFFSET(D45,0,0,ROW($D$8)-ROW(D45),1)),0,0))),0)</f>
        <v>#VALUE!</v>
      </c>
      <c r="F45" s="181" t="e">
        <f aca="false">IF(AND(B45&gt;A44,B45&lt;=A45),(H44+D45)*$B$4/12,0)</f>
        <v>#VALUE!</v>
      </c>
      <c r="G45" s="181" t="e">
        <f aca="false">IF($B$6="Yes",0,E45-F45)</f>
        <v>#VALUE!</v>
      </c>
      <c r="H45" s="182" t="e">
        <f aca="false">IF(ROUND(SUM(C45:D45,-G45),0)=0,0,IF($B$6="Yes",SUM($D$9:D45),SUM(C45:D45,-G45)))</f>
        <v>#VALUE!</v>
      </c>
      <c r="I45" s="183" t="e">
        <f aca="false">IF(E45&gt;0,MAX(I$9:I44)+1,"-")</f>
        <v>#VALUE!</v>
      </c>
    </row>
    <row r="46" customFormat="false" ht="15.75" hidden="false" customHeight="true" outlineLevel="0" collapsed="false">
      <c r="A46" s="166" t="n">
        <f aca="false">DATE(YEAR(A45),MONTH(A45),DAY(A45)+7)</f>
        <v>44514</v>
      </c>
      <c r="B46" s="161" t="n">
        <f aca="false">IF(AND(B45&gt;A45,B45&lt;=A46),B45,DATE(YEAR(A46),MONTH(A46),IF(AND(MONTH(A46)=2,Assumptions!$E$79&gt;28),28,Assumptions!$E$79)))</f>
        <v>44501</v>
      </c>
      <c r="C46" s="180" t="e">
        <f aca="false">H45</f>
        <v>#VALUE!</v>
      </c>
      <c r="D46" s="180" t="n">
        <f aca="true">IF(ISNA(MATCH($A46,Months,0))=TRUE(),0,OFFSET(CashFlow!$B$37,0,MATCH($A46,Months,0),1,1))</f>
        <v>0</v>
      </c>
      <c r="E46" s="181" t="n">
        <f aca="true">IF(AND(B46&gt;A45,B46&lt;=A46),IF($B$6="Yes",0,IF(ROW(D46)-ROW($D$9)&gt;$B$5*52,-PMT($B$4/12,$B$5*12,SUM(OFFSET(D46,0,0,-$B$5*12,1)),0,0),-PMT($B$4/12,$B$5*12,SUM(OFFSET(D46,0,0,ROW($D$8)-ROW(D46),1)),0,0))),0)</f>
        <v>0</v>
      </c>
      <c r="F46" s="181" t="n">
        <f aca="false">IF(AND(B46&gt;A45,B46&lt;=A46),(H45+D46)*$B$4/12,0)</f>
        <v>0</v>
      </c>
      <c r="G46" s="181" t="n">
        <f aca="false">IF($B$6="Yes",0,E46-F46)</f>
        <v>0</v>
      </c>
      <c r="H46" s="182" t="e">
        <f aca="false">IF(ROUND(SUM(C46:D46,-G46),0)=0,0,IF($B$6="Yes",SUM($D$9:D46),SUM(C46:D46,-G46)))</f>
        <v>#VALUE!</v>
      </c>
      <c r="I46" s="183" t="str">
        <f aca="false">IF(E46&gt;0,MAX(I$9:I45)+1,"-")</f>
        <v>-</v>
      </c>
    </row>
    <row r="47" customFormat="false" ht="15.75" hidden="false" customHeight="true" outlineLevel="0" collapsed="false">
      <c r="A47" s="166" t="n">
        <f aca="false">DATE(YEAR(A46),MONTH(A46),DAY(A46)+7)</f>
        <v>44521</v>
      </c>
      <c r="B47" s="161" t="n">
        <f aca="false">IF(AND(B46&gt;A46,B46&lt;=A47),B46,DATE(YEAR(A47),MONTH(A47),IF(AND(MONTH(A47)=2,Assumptions!$E$79&gt;28),28,Assumptions!$E$79)))</f>
        <v>44501</v>
      </c>
      <c r="C47" s="180" t="e">
        <f aca="false">H46</f>
        <v>#VALUE!</v>
      </c>
      <c r="D47" s="180" t="n">
        <f aca="true">IF(ISNA(MATCH($A47,Months,0))=TRUE(),0,OFFSET(CashFlow!$B$37,0,MATCH($A47,Months,0),1,1))</f>
        <v>0</v>
      </c>
      <c r="E47" s="181" t="n">
        <f aca="true">IF(AND(B47&gt;A46,B47&lt;=A47),IF($B$6="Yes",0,IF(ROW(D47)-ROW($D$9)&gt;$B$5*52,-PMT($B$4/12,$B$5*12,SUM(OFFSET(D47,0,0,-$B$5*12,1)),0,0),-PMT($B$4/12,$B$5*12,SUM(OFFSET(D47,0,0,ROW($D$8)-ROW(D47),1)),0,0))),0)</f>
        <v>0</v>
      </c>
      <c r="F47" s="181" t="n">
        <f aca="false">IF(AND(B47&gt;A46,B47&lt;=A47),(H46+D47)*$B$4/12,0)</f>
        <v>0</v>
      </c>
      <c r="G47" s="181" t="n">
        <f aca="false">IF($B$6="Yes",0,E47-F47)</f>
        <v>0</v>
      </c>
      <c r="H47" s="182" t="e">
        <f aca="false">IF(ROUND(SUM(C47:D47,-G47),0)=0,0,IF($B$6="Yes",SUM($D$9:D47),SUM(C47:D47,-G47)))</f>
        <v>#VALUE!</v>
      </c>
      <c r="I47" s="183" t="str">
        <f aca="false">IF(E47&gt;0,MAX(I$9:I46)+1,"-")</f>
        <v>-</v>
      </c>
    </row>
    <row r="48" customFormat="false" ht="15.75" hidden="false" customHeight="true" outlineLevel="0" collapsed="false">
      <c r="A48" s="166" t="n">
        <f aca="false">DATE(YEAR(A47),MONTH(A47),DAY(A47)+7)</f>
        <v>44528</v>
      </c>
      <c r="B48" s="161" t="n">
        <f aca="false">IF(AND(B47&gt;A47,B47&lt;=A48),B47,DATE(YEAR(A48),MONTH(A48),IF(AND(MONTH(A48)=2,Assumptions!$E$79&gt;28),28,Assumptions!$E$79)))</f>
        <v>44501</v>
      </c>
      <c r="C48" s="180" t="e">
        <f aca="false">H47</f>
        <v>#VALUE!</v>
      </c>
      <c r="D48" s="180" t="n">
        <f aca="true">IF(ISNA(MATCH($A48,Months,0))=TRUE(),0,OFFSET(CashFlow!$B$37,0,MATCH($A48,Months,0),1,1))</f>
        <v>0</v>
      </c>
      <c r="E48" s="181" t="n">
        <f aca="true">IF(AND(B48&gt;A47,B48&lt;=A48),IF($B$6="Yes",0,IF(ROW(D48)-ROW($D$9)&gt;$B$5*52,-PMT($B$4/12,$B$5*12,SUM(OFFSET(D48,0,0,-$B$5*12,1)),0,0),-PMT($B$4/12,$B$5*12,SUM(OFFSET(D48,0,0,ROW($D$8)-ROW(D48),1)),0,0))),0)</f>
        <v>0</v>
      </c>
      <c r="F48" s="181" t="n">
        <f aca="false">IF(AND(B48&gt;A47,B48&lt;=A48),(H47+D48)*$B$4/12,0)</f>
        <v>0</v>
      </c>
      <c r="G48" s="181" t="n">
        <f aca="false">IF($B$6="Yes",0,E48-F48)</f>
        <v>0</v>
      </c>
      <c r="H48" s="182" t="e">
        <f aca="false">IF(ROUND(SUM(C48:D48,-G48),0)=0,0,IF($B$6="Yes",SUM($D$9:D48),SUM(C48:D48,-G48)))</f>
        <v>#VALUE!</v>
      </c>
      <c r="I48" s="183" t="str">
        <f aca="false">IF(E48&gt;0,MAX(I$9:I47)+1,"-")</f>
        <v>-</v>
      </c>
    </row>
    <row r="49" customFormat="false" ht="15.75" hidden="false" customHeight="true" outlineLevel="0" collapsed="false">
      <c r="A49" s="166" t="n">
        <f aca="false">DATE(YEAR(A48),MONTH(A48),DAY(A48)+7)</f>
        <v>44535</v>
      </c>
      <c r="B49" s="161" t="n">
        <f aca="false">IF(AND(B48&gt;A48,B48&lt;=A49),B48,DATE(YEAR(A49),MONTH(A49),IF(AND(MONTH(A49)=2,Assumptions!$E$79&gt;28),28,Assumptions!$E$79)))</f>
        <v>44531</v>
      </c>
      <c r="C49" s="180" t="e">
        <f aca="false">H48</f>
        <v>#VALUE!</v>
      </c>
      <c r="D49" s="180" t="n">
        <f aca="true">IF(ISNA(MATCH($A49,Months,0))=TRUE(),0,OFFSET(CashFlow!$B$37,0,MATCH($A49,Months,0),1,1))</f>
        <v>0</v>
      </c>
      <c r="E49" s="181" t="e">
        <f aca="true">IF(AND(B49&gt;A48,B49&lt;=A49),IF($B$6="Yes",0,IF(ROW(D49)-ROW($D$9)&gt;$B$5*52,-PMT($B$4/12,$B$5*12,SUM(OFFSET(D49,0,0,-$B$5*12,1)),0,0),-PMT($B$4/12,$B$5*12,SUM(OFFSET(D49,0,0,ROW($D$8)-ROW(D49),1)),0,0))),0)</f>
        <v>#VALUE!</v>
      </c>
      <c r="F49" s="181" t="e">
        <f aca="false">IF(AND(B49&gt;A48,B49&lt;=A49),(H48+D49)*$B$4/12,0)</f>
        <v>#VALUE!</v>
      </c>
      <c r="G49" s="181" t="e">
        <f aca="false">IF($B$6="Yes",0,E49-F49)</f>
        <v>#VALUE!</v>
      </c>
      <c r="H49" s="182" t="e">
        <f aca="false">IF(ROUND(SUM(C49:D49,-G49),0)=0,0,IF($B$6="Yes",SUM($D$9:D49),SUM(C49:D49,-G49)))</f>
        <v>#VALUE!</v>
      </c>
      <c r="I49" s="183" t="e">
        <f aca="false">IF(E49&gt;0,MAX(I$9:I48)+1,"-")</f>
        <v>#VALUE!</v>
      </c>
    </row>
    <row r="50" customFormat="false" ht="15.75" hidden="false" customHeight="true" outlineLevel="0" collapsed="false">
      <c r="A50" s="166" t="n">
        <f aca="false">DATE(YEAR(A49),MONTH(A49),DAY(A49)+7)</f>
        <v>44542</v>
      </c>
      <c r="B50" s="161" t="n">
        <f aca="false">IF(AND(B49&gt;A49,B49&lt;=A50),B49,DATE(YEAR(A50),MONTH(A50),IF(AND(MONTH(A50)=2,Assumptions!$E$79&gt;28),28,Assumptions!$E$79)))</f>
        <v>44531</v>
      </c>
      <c r="C50" s="180" t="e">
        <f aca="false">H49</f>
        <v>#VALUE!</v>
      </c>
      <c r="D50" s="180" t="n">
        <f aca="true">IF(ISNA(MATCH($A50,Months,0))=TRUE(),0,OFFSET(CashFlow!$B$37,0,MATCH($A50,Months,0),1,1))</f>
        <v>0</v>
      </c>
      <c r="E50" s="181" t="n">
        <f aca="true">IF(AND(B50&gt;A49,B50&lt;=A50),IF($B$6="Yes",0,IF(ROW(D50)-ROW($D$9)&gt;$B$5*52,-PMT($B$4/12,$B$5*12,SUM(OFFSET(D50,0,0,-$B$5*12,1)),0,0),-PMT($B$4/12,$B$5*12,SUM(OFFSET(D50,0,0,ROW($D$8)-ROW(D50),1)),0,0))),0)</f>
        <v>0</v>
      </c>
      <c r="F50" s="181" t="n">
        <f aca="false">IF(AND(B50&gt;A49,B50&lt;=A50),(H49+D50)*$B$4/12,0)</f>
        <v>0</v>
      </c>
      <c r="G50" s="181" t="n">
        <f aca="false">IF($B$6="Yes",0,E50-F50)</f>
        <v>0</v>
      </c>
      <c r="H50" s="182" t="e">
        <f aca="false">IF(ROUND(SUM(C50:D50,-G50),0)=0,0,IF($B$6="Yes",SUM($D$9:D50),SUM(C50:D50,-G50)))</f>
        <v>#VALUE!</v>
      </c>
      <c r="I50" s="183" t="str">
        <f aca="false">IF(E50&gt;0,MAX(I$9:I49)+1,"-")</f>
        <v>-</v>
      </c>
    </row>
    <row r="51" customFormat="false" ht="15.75" hidden="false" customHeight="true" outlineLevel="0" collapsed="false">
      <c r="A51" s="166" t="n">
        <f aca="false">DATE(YEAR(A50),MONTH(A50),DAY(A50)+7)</f>
        <v>44549</v>
      </c>
      <c r="B51" s="161" t="n">
        <f aca="false">IF(AND(B50&gt;A50,B50&lt;=A51),B50,DATE(YEAR(A51),MONTH(A51),IF(AND(MONTH(A51)=2,Assumptions!$E$79&gt;28),28,Assumptions!$E$79)))</f>
        <v>44531</v>
      </c>
      <c r="C51" s="180" t="e">
        <f aca="false">H50</f>
        <v>#VALUE!</v>
      </c>
      <c r="D51" s="180" t="n">
        <f aca="true">IF(ISNA(MATCH($A51,Months,0))=TRUE(),0,OFFSET(CashFlow!$B$37,0,MATCH($A51,Months,0),1,1))</f>
        <v>0</v>
      </c>
      <c r="E51" s="181" t="n">
        <f aca="true">IF(AND(B51&gt;A50,B51&lt;=A51),IF($B$6="Yes",0,IF(ROW(D51)-ROW($D$9)&gt;$B$5*52,-PMT($B$4/12,$B$5*12,SUM(OFFSET(D51,0,0,-$B$5*12,1)),0,0),-PMT($B$4/12,$B$5*12,SUM(OFFSET(D51,0,0,ROW($D$8)-ROW(D51),1)),0,0))),0)</f>
        <v>0</v>
      </c>
      <c r="F51" s="181" t="n">
        <f aca="false">IF(AND(B51&gt;A50,B51&lt;=A51),(H50+D51)*$B$4/12,0)</f>
        <v>0</v>
      </c>
      <c r="G51" s="181" t="n">
        <f aca="false">IF($B$6="Yes",0,E51-F51)</f>
        <v>0</v>
      </c>
      <c r="H51" s="182" t="e">
        <f aca="false">IF(ROUND(SUM(C51:D51,-G51),0)=0,0,IF($B$6="Yes",SUM($D$9:D51),SUM(C51:D51,-G51)))</f>
        <v>#VALUE!</v>
      </c>
      <c r="I51" s="183" t="str">
        <f aca="false">IF(E51&gt;0,MAX(I$9:I50)+1,"-")</f>
        <v>-</v>
      </c>
    </row>
    <row r="52" customFormat="false" ht="15.75" hidden="false" customHeight="true" outlineLevel="0" collapsed="false">
      <c r="A52" s="166" t="n">
        <f aca="false">DATE(YEAR(A51),MONTH(A51),DAY(A51)+7)</f>
        <v>44556</v>
      </c>
      <c r="B52" s="161" t="n">
        <f aca="false">IF(AND(B51&gt;A51,B51&lt;=A52),B51,DATE(YEAR(A52),MONTH(A52),IF(AND(MONTH(A52)=2,Assumptions!$E$79&gt;28),28,Assumptions!$E$79)))</f>
        <v>44531</v>
      </c>
      <c r="C52" s="180" t="e">
        <f aca="false">H51</f>
        <v>#VALUE!</v>
      </c>
      <c r="D52" s="180" t="n">
        <f aca="true">IF(ISNA(MATCH($A52,Months,0))=TRUE(),0,OFFSET(CashFlow!$B$37,0,MATCH($A52,Months,0),1,1))</f>
        <v>0</v>
      </c>
      <c r="E52" s="181" t="n">
        <f aca="true">IF(AND(B52&gt;A51,B52&lt;=A52),IF($B$6="Yes",0,IF(ROW(D52)-ROW($D$9)&gt;$B$5*52,-PMT($B$4/12,$B$5*12,SUM(OFFSET(D52,0,0,-$B$5*12,1)),0,0),-PMT($B$4/12,$B$5*12,SUM(OFFSET(D52,0,0,ROW($D$8)-ROW(D52),1)),0,0))),0)</f>
        <v>0</v>
      </c>
      <c r="F52" s="181" t="n">
        <f aca="false">IF(AND(B52&gt;A51,B52&lt;=A52),(H51+D52)*$B$4/12,0)</f>
        <v>0</v>
      </c>
      <c r="G52" s="181" t="n">
        <f aca="false">IF($B$6="Yes",0,E52-F52)</f>
        <v>0</v>
      </c>
      <c r="H52" s="182" t="e">
        <f aca="false">IF(ROUND(SUM(C52:D52,-G52),0)=0,0,IF($B$6="Yes",SUM($D$9:D52),SUM(C52:D52,-G52)))</f>
        <v>#VALUE!</v>
      </c>
      <c r="I52" s="183" t="str">
        <f aca="false">IF(E52&gt;0,MAX(I$9:I51)+1,"-")</f>
        <v>-</v>
      </c>
    </row>
    <row r="53" customFormat="false" ht="15.75" hidden="false" customHeight="true" outlineLevel="0" collapsed="false">
      <c r="A53" s="166" t="n">
        <f aca="false">DATE(YEAR(A52),MONTH(A52),DAY(A52)+7)</f>
        <v>44563</v>
      </c>
      <c r="B53" s="161" t="n">
        <f aca="false">IF(AND(B52&gt;A52,B52&lt;=A53),B52,DATE(YEAR(A53),MONTH(A53),IF(AND(MONTH(A53)=2,Assumptions!$E$79&gt;28),28,Assumptions!$E$79)))</f>
        <v>44562</v>
      </c>
      <c r="C53" s="180" t="e">
        <f aca="false">H52</f>
        <v>#VALUE!</v>
      </c>
      <c r="D53" s="180" t="n">
        <f aca="true">IF(ISNA(MATCH($A53,Months,0))=TRUE(),0,OFFSET(CashFlow!$B$37,0,MATCH($A53,Months,0),1,1))</f>
        <v>0</v>
      </c>
      <c r="E53" s="181" t="e">
        <f aca="true">IF(AND(B53&gt;A52,B53&lt;=A53),IF($B$6="Yes",0,IF(ROW(D53)-ROW($D$9)&gt;$B$5*52,-PMT($B$4/12,$B$5*12,SUM(OFFSET(D53,0,0,-$B$5*12,1)),0,0),-PMT($B$4/12,$B$5*12,SUM(OFFSET(D53,0,0,ROW($D$8)-ROW(D53),1)),0,0))),0)</f>
        <v>#VALUE!</v>
      </c>
      <c r="F53" s="181" t="e">
        <f aca="false">IF(AND(B53&gt;A52,B53&lt;=A53),(H52+D53)*$B$4/12,0)</f>
        <v>#VALUE!</v>
      </c>
      <c r="G53" s="181" t="e">
        <f aca="false">IF($B$6="Yes",0,E53-F53)</f>
        <v>#VALUE!</v>
      </c>
      <c r="H53" s="182" t="e">
        <f aca="false">IF(ROUND(SUM(C53:D53,-G53),0)=0,0,IF($B$6="Yes",SUM($D$9:D53),SUM(C53:D53,-G53)))</f>
        <v>#VALUE!</v>
      </c>
      <c r="I53" s="183" t="e">
        <f aca="false">IF(E53&gt;0,MAX(I$9:I52)+1,"-")</f>
        <v>#VALUE!</v>
      </c>
    </row>
    <row r="54" customFormat="false" ht="15.75" hidden="false" customHeight="true" outlineLevel="0" collapsed="false">
      <c r="A54" s="166" t="n">
        <f aca="false">DATE(YEAR(A53),MONTH(A53),DAY(A53)+7)</f>
        <v>44570</v>
      </c>
      <c r="B54" s="161" t="n">
        <f aca="false">IF(AND(B53&gt;A53,B53&lt;=A54),B53,DATE(YEAR(A54),MONTH(A54),IF(AND(MONTH(A54)=2,Assumptions!$E$79&gt;28),28,Assumptions!$E$79)))</f>
        <v>44562</v>
      </c>
      <c r="C54" s="180" t="e">
        <f aca="false">H53</f>
        <v>#VALUE!</v>
      </c>
      <c r="D54" s="180" t="n">
        <f aca="true">IF(ISNA(MATCH($A54,Months,0))=TRUE(),0,OFFSET(CashFlow!$B$37,0,MATCH($A54,Months,0),1,1))</f>
        <v>240000</v>
      </c>
      <c r="E54" s="181" t="n">
        <f aca="true">IF(AND(B54&gt;A53,B54&lt;=A54),IF($B$6="Yes",0,IF(ROW(D54)-ROW($D$9)&gt;$B$5*52,-PMT($B$4/12,$B$5*12,SUM(OFFSET(D54,0,0,-$B$5*12,1)),0,0),-PMT($B$4/12,$B$5*12,SUM(OFFSET(D54,0,0,ROW($D$8)-ROW(D54),1)),0,0))),0)</f>
        <v>0</v>
      </c>
      <c r="F54" s="181" t="n">
        <f aca="false">IF(AND(B54&gt;A53,B54&lt;=A54),(H53+D54)*$B$4/12,0)</f>
        <v>0</v>
      </c>
      <c r="G54" s="181" t="n">
        <f aca="false">IF($B$6="Yes",0,E54-F54)</f>
        <v>0</v>
      </c>
      <c r="H54" s="182" t="e">
        <f aca="false">IF(ROUND(SUM(C54:D54,-G54),0)=0,0,IF($B$6="Yes",SUM($D$9:D54),SUM(C54:D54,-G54)))</f>
        <v>#VALUE!</v>
      </c>
      <c r="I54" s="183" t="str">
        <f aca="false">IF(E54&gt;0,MAX(I$9:I53)+1,"-")</f>
        <v>-</v>
      </c>
    </row>
    <row r="55" customFormat="false" ht="15.75" hidden="false" customHeight="true" outlineLevel="0" collapsed="false">
      <c r="A55" s="166" t="n">
        <f aca="false">DATE(YEAR(A54),MONTH(A54),DAY(A54)+7)</f>
        <v>44577</v>
      </c>
      <c r="B55" s="161" t="n">
        <f aca="false">IF(AND(B54&gt;A54,B54&lt;=A55),B54,DATE(YEAR(A55),MONTH(A55),IF(AND(MONTH(A55)=2,Assumptions!$E$79&gt;28),28,Assumptions!$E$79)))</f>
        <v>44562</v>
      </c>
      <c r="C55" s="180" t="e">
        <f aca="false">H54</f>
        <v>#VALUE!</v>
      </c>
      <c r="D55" s="180" t="n">
        <f aca="true">IF(ISNA(MATCH($A55,Months,0))=TRUE(),0,OFFSET(CashFlow!$B$37,0,MATCH($A55,Months,0),1,1))</f>
        <v>0</v>
      </c>
      <c r="E55" s="181" t="n">
        <f aca="true">IF(AND(B55&gt;A54,B55&lt;=A55),IF($B$6="Yes",0,IF(ROW(D55)-ROW($D$9)&gt;$B$5*52,-PMT($B$4/12,$B$5*12,SUM(OFFSET(D55,0,0,-$B$5*12,1)),0,0),-PMT($B$4/12,$B$5*12,SUM(OFFSET(D55,0,0,ROW($D$8)-ROW(D55),1)),0,0))),0)</f>
        <v>0</v>
      </c>
      <c r="F55" s="181" t="n">
        <f aca="false">IF(AND(B55&gt;A54,B55&lt;=A55),(H54+D55)*$B$4/12,0)</f>
        <v>0</v>
      </c>
      <c r="G55" s="181" t="n">
        <f aca="false">IF($B$6="Yes",0,E55-F55)</f>
        <v>0</v>
      </c>
      <c r="H55" s="182" t="e">
        <f aca="false">IF(ROUND(SUM(C55:D55,-G55),0)=0,0,IF($B$6="Yes",SUM($D$9:D55),SUM(C55:D55,-G55)))</f>
        <v>#VALUE!</v>
      </c>
      <c r="I55" s="183" t="str">
        <f aca="false">IF(E55&gt;0,MAX(I$9:I54)+1,"-")</f>
        <v>-</v>
      </c>
    </row>
    <row r="56" customFormat="false" ht="15.75" hidden="false" customHeight="true" outlineLevel="0" collapsed="false">
      <c r="A56" s="166" t="n">
        <f aca="false">DATE(YEAR(A55),MONTH(A55),DAY(A55)+7)</f>
        <v>44584</v>
      </c>
      <c r="B56" s="161" t="n">
        <f aca="false">IF(AND(B55&gt;A55,B55&lt;=A56),B55,DATE(YEAR(A56),MONTH(A56),IF(AND(MONTH(A56)=2,Assumptions!$E$79&gt;28),28,Assumptions!$E$79)))</f>
        <v>44562</v>
      </c>
      <c r="C56" s="180" t="e">
        <f aca="false">H55</f>
        <v>#VALUE!</v>
      </c>
      <c r="D56" s="180" t="n">
        <f aca="true">IF(ISNA(MATCH($A56,Months,0))=TRUE(),0,OFFSET(CashFlow!$B$37,0,MATCH($A56,Months,0),1,1))</f>
        <v>0</v>
      </c>
      <c r="E56" s="181" t="n">
        <f aca="true">IF(AND(B56&gt;A55,B56&lt;=A56),IF($B$6="Yes",0,IF(ROW(D56)-ROW($D$9)&gt;$B$5*52,-PMT($B$4/12,$B$5*12,SUM(OFFSET(D56,0,0,-$B$5*12,1)),0,0),-PMT($B$4/12,$B$5*12,SUM(OFFSET(D56,0,0,ROW($D$8)-ROW(D56),1)),0,0))),0)</f>
        <v>0</v>
      </c>
      <c r="F56" s="181" t="n">
        <f aca="false">IF(AND(B56&gt;A55,B56&lt;=A56),(H55+D56)*$B$4/12,0)</f>
        <v>0</v>
      </c>
      <c r="G56" s="181" t="n">
        <f aca="false">IF($B$6="Yes",0,E56-F56)</f>
        <v>0</v>
      </c>
      <c r="H56" s="182" t="e">
        <f aca="false">IF(ROUND(SUM(C56:D56,-G56),0)=0,0,IF($B$6="Yes",SUM($D$9:D56),SUM(C56:D56,-G56)))</f>
        <v>#VALUE!</v>
      </c>
      <c r="I56" s="183" t="str">
        <f aca="false">IF(E56&gt;0,MAX(I$9:I55)+1,"-")</f>
        <v>-</v>
      </c>
    </row>
    <row r="57" customFormat="false" ht="15.75" hidden="false" customHeight="true" outlineLevel="0" collapsed="false">
      <c r="A57" s="166" t="n">
        <f aca="false">DATE(YEAR(A56),MONTH(A56),DAY(A56)+7)</f>
        <v>44591</v>
      </c>
      <c r="B57" s="161" t="n">
        <f aca="false">IF(AND(B56&gt;A56,B56&lt;=A57),B56,DATE(YEAR(A57),MONTH(A57),IF(AND(MONTH(A57)=2,Assumptions!$E$79&gt;28),28,Assumptions!$E$79)))</f>
        <v>44562</v>
      </c>
      <c r="C57" s="180" t="e">
        <f aca="false">H56</f>
        <v>#VALUE!</v>
      </c>
      <c r="D57" s="180" t="n">
        <f aca="true">IF(ISNA(MATCH($A57,Months,0))=TRUE(),0,OFFSET(CashFlow!$B$37,0,MATCH($A57,Months,0),1,1))</f>
        <v>0</v>
      </c>
      <c r="E57" s="181" t="n">
        <f aca="true">IF(AND(B57&gt;A56,B57&lt;=A57),IF($B$6="Yes",0,IF(ROW(D57)-ROW($D$9)&gt;$B$5*52,-PMT($B$4/12,$B$5*12,SUM(OFFSET(D57,0,0,-$B$5*12,1)),0,0),-PMT($B$4/12,$B$5*12,SUM(OFFSET(D57,0,0,ROW($D$8)-ROW(D57),1)),0,0))),0)</f>
        <v>0</v>
      </c>
      <c r="F57" s="181" t="n">
        <f aca="false">IF(AND(B57&gt;A56,B57&lt;=A57),(H56+D57)*$B$4/12,0)</f>
        <v>0</v>
      </c>
      <c r="G57" s="181" t="n">
        <f aca="false">IF($B$6="Yes",0,E57-F57)</f>
        <v>0</v>
      </c>
      <c r="H57" s="182" t="e">
        <f aca="false">IF(ROUND(SUM(C57:D57,-G57),0)=0,0,IF($B$6="Yes",SUM($D$9:D57),SUM(C57:D57,-G57)))</f>
        <v>#VALUE!</v>
      </c>
      <c r="I57" s="183" t="str">
        <f aca="false">IF(E57&gt;0,MAX(I$9:I56)+1,"-")</f>
        <v>-</v>
      </c>
    </row>
    <row r="58" customFormat="false" ht="15.75" hidden="false" customHeight="true" outlineLevel="0" collapsed="false">
      <c r="A58" s="166" t="n">
        <f aca="false">DATE(YEAR(A57),MONTH(A57),DAY(A57)+7)</f>
        <v>44598</v>
      </c>
      <c r="B58" s="161" t="n">
        <f aca="false">IF(AND(B57&gt;A57,B57&lt;=A58),B57,DATE(YEAR(A58),MONTH(A58),IF(AND(MONTH(A58)=2,Assumptions!$E$79&gt;28),28,Assumptions!$E$79)))</f>
        <v>44593</v>
      </c>
      <c r="C58" s="180" t="e">
        <f aca="false">H57</f>
        <v>#VALUE!</v>
      </c>
      <c r="D58" s="180" t="n">
        <f aca="true">IF(ISNA(MATCH($A58,Months,0))=TRUE(),0,OFFSET(CashFlow!$B$37,0,MATCH($A58,Months,0),1,1))</f>
        <v>0</v>
      </c>
      <c r="E58" s="181" t="e">
        <f aca="true">IF(AND(B58&gt;A57,B58&lt;=A58),IF($B$6="Yes",0,IF(ROW(D58)-ROW($D$9)&gt;$B$5*52,-PMT($B$4/12,$B$5*12,SUM(OFFSET(D58,0,0,-$B$5*12,1)),0,0),-PMT($B$4/12,$B$5*12,SUM(OFFSET(D58,0,0,ROW($D$8)-ROW(D58),1)),0,0))),0)</f>
        <v>#VALUE!</v>
      </c>
      <c r="F58" s="181" t="e">
        <f aca="false">IF(AND(B58&gt;A57,B58&lt;=A58),(H57+D58)*$B$4/12,0)</f>
        <v>#VALUE!</v>
      </c>
      <c r="G58" s="181" t="e">
        <f aca="false">IF($B$6="Yes",0,E58-F58)</f>
        <v>#VALUE!</v>
      </c>
      <c r="H58" s="182" t="e">
        <f aca="false">IF(ROUND(SUM(C58:D58,-G58),0)=0,0,IF($B$6="Yes",SUM($D$9:D58),SUM(C58:D58,-G58)))</f>
        <v>#VALUE!</v>
      </c>
      <c r="I58" s="183" t="e">
        <f aca="false">IF(E58&gt;0,MAX(I$9:I57)+1,"-")</f>
        <v>#VALUE!</v>
      </c>
    </row>
    <row r="59" customFormat="false" ht="15.75" hidden="false" customHeight="true" outlineLevel="0" collapsed="false">
      <c r="A59" s="166" t="n">
        <f aca="false">DATE(YEAR(A58),MONTH(A58),DAY(A58)+7)</f>
        <v>44605</v>
      </c>
      <c r="B59" s="161" t="n">
        <f aca="false">IF(AND(B58&gt;A58,B58&lt;=A59),B58,DATE(YEAR(A59),MONTH(A59),IF(AND(MONTH(A59)=2,Assumptions!$E$79&gt;28),28,Assumptions!$E$79)))</f>
        <v>44593</v>
      </c>
      <c r="C59" s="180" t="e">
        <f aca="false">H58</f>
        <v>#VALUE!</v>
      </c>
      <c r="D59" s="180" t="n">
        <f aca="true">IF(ISNA(MATCH($A59,Months,0))=TRUE(),0,OFFSET(CashFlow!$B$37,0,MATCH($A59,Months,0),1,1))</f>
        <v>0</v>
      </c>
      <c r="E59" s="181" t="n">
        <f aca="true">IF(AND(B59&gt;A58,B59&lt;=A59),IF($B$6="Yes",0,IF(ROW(D59)-ROW($D$9)&gt;$B$5*52,-PMT($B$4/12,$B$5*12,SUM(OFFSET(D59,0,0,-$B$5*12,1)),0,0),-PMT($B$4/12,$B$5*12,SUM(OFFSET(D59,0,0,ROW($D$8)-ROW(D59),1)),0,0))),0)</f>
        <v>0</v>
      </c>
      <c r="F59" s="181" t="n">
        <f aca="false">IF(AND(B59&gt;A58,B59&lt;=A59),(H58+D59)*$B$4/12,0)</f>
        <v>0</v>
      </c>
      <c r="G59" s="181" t="n">
        <f aca="false">IF($B$6="Yes",0,E59-F59)</f>
        <v>0</v>
      </c>
      <c r="H59" s="182" t="e">
        <f aca="false">IF(ROUND(SUM(C59:D59,-G59),0)=0,0,IF($B$6="Yes",SUM($D$9:D59),SUM(C59:D59,-G59)))</f>
        <v>#VALUE!</v>
      </c>
      <c r="I59" s="183" t="str">
        <f aca="false">IF(E59&gt;0,MAX(I$9:I58)+1,"-")</f>
        <v>-</v>
      </c>
    </row>
    <row r="60" customFormat="false" ht="15.75" hidden="false" customHeight="true" outlineLevel="0" collapsed="false">
      <c r="A60" s="166" t="n">
        <f aca="false">DATE(YEAR(A59),MONTH(A59),DAY(A59)+7)</f>
        <v>44612</v>
      </c>
      <c r="B60" s="161" t="n">
        <f aca="false">IF(AND(B59&gt;A59,B59&lt;=A60),B59,DATE(YEAR(A60),MONTH(A60),IF(AND(MONTH(A60)=2,Assumptions!$E$79&gt;28),28,Assumptions!$E$79)))</f>
        <v>44593</v>
      </c>
      <c r="C60" s="180" t="e">
        <f aca="false">H59</f>
        <v>#VALUE!</v>
      </c>
      <c r="D60" s="180" t="n">
        <f aca="true">IF(ISNA(MATCH($A60,Months,0))=TRUE(),0,OFFSET(CashFlow!$B$37,0,MATCH($A60,Months,0),1,1))</f>
        <v>0</v>
      </c>
      <c r="E60" s="181" t="n">
        <f aca="true">IF(AND(B60&gt;A59,B60&lt;=A60),IF($B$6="Yes",0,IF(ROW(D60)-ROW($D$9)&gt;$B$5*52,-PMT($B$4/12,$B$5*12,SUM(OFFSET(D60,0,0,-$B$5*12,1)),0,0),-PMT($B$4/12,$B$5*12,SUM(OFFSET(D60,0,0,ROW($D$8)-ROW(D60),1)),0,0))),0)</f>
        <v>0</v>
      </c>
      <c r="F60" s="181" t="n">
        <f aca="false">IF(AND(B60&gt;A59,B60&lt;=A60),(H59+D60)*$B$4/12,0)</f>
        <v>0</v>
      </c>
      <c r="G60" s="181" t="n">
        <f aca="false">IF($B$6="Yes",0,E60-F60)</f>
        <v>0</v>
      </c>
      <c r="H60" s="182" t="e">
        <f aca="false">IF(ROUND(SUM(C60:D60,-G60),0)=0,0,IF($B$6="Yes",SUM($D$9:D60),SUM(C60:D60,-G60)))</f>
        <v>#VALUE!</v>
      </c>
      <c r="I60" s="183" t="str">
        <f aca="false">IF(E60&gt;0,MAX(I$9:I59)+1,"-")</f>
        <v>-</v>
      </c>
    </row>
    <row r="61" customFormat="false" ht="15.75" hidden="false" customHeight="true" outlineLevel="0" collapsed="false">
      <c r="A61" s="166" t="n">
        <f aca="false">DATE(YEAR(A60),MONTH(A60),DAY(A60)+7)</f>
        <v>44619</v>
      </c>
      <c r="B61" s="161" t="n">
        <f aca="false">IF(AND(B60&gt;A60,B60&lt;=A61),B60,DATE(YEAR(A61),MONTH(A61),IF(AND(MONTH(A61)=2,Assumptions!$E$79&gt;28),28,Assumptions!$E$79)))</f>
        <v>44593</v>
      </c>
      <c r="C61" s="180" t="e">
        <f aca="false">H60</f>
        <v>#VALUE!</v>
      </c>
      <c r="D61" s="180" t="n">
        <f aca="true">IF(ISNA(MATCH($A61,Months,0))=TRUE(),0,OFFSET(CashFlow!$B$37,0,MATCH($A61,Months,0),1,1))</f>
        <v>0</v>
      </c>
      <c r="E61" s="181" t="n">
        <f aca="true">IF(AND(B61&gt;A60,B61&lt;=A61),IF($B$6="Yes",0,IF(ROW(D61)-ROW($D$9)&gt;$B$5*52,-PMT($B$4/12,$B$5*12,SUM(OFFSET(D61,0,0,-$B$5*12,1)),0,0),-PMT($B$4/12,$B$5*12,SUM(OFFSET(D61,0,0,ROW($D$8)-ROW(D61),1)),0,0))),0)</f>
        <v>0</v>
      </c>
      <c r="F61" s="181" t="n">
        <f aca="false">IF(AND(B61&gt;A60,B61&lt;=A61),(H60+D61)*$B$4/12,0)</f>
        <v>0</v>
      </c>
      <c r="G61" s="181" t="n">
        <f aca="false">IF($B$6="Yes",0,E61-F61)</f>
        <v>0</v>
      </c>
      <c r="H61" s="182" t="e">
        <f aca="false">IF(ROUND(SUM(C61:D61,-G61),0)=0,0,IF($B$6="Yes",SUM($D$9:D61),SUM(C61:D61,-G61)))</f>
        <v>#VALUE!</v>
      </c>
      <c r="I61" s="183" t="str">
        <f aca="false">IF(E61&gt;0,MAX(I$9:I60)+1,"-")</f>
        <v>-</v>
      </c>
    </row>
    <row r="62" customFormat="false" ht="15.75" hidden="false" customHeight="true" outlineLevel="0" collapsed="false">
      <c r="C62" s="180"/>
      <c r="D62" s="180"/>
      <c r="E62" s="181"/>
      <c r="F62" s="181"/>
      <c r="G62" s="181"/>
      <c r="H62" s="182"/>
    </row>
    <row r="63" customFormat="false" ht="15.75" hidden="false" customHeight="true" outlineLevel="0" collapsed="false">
      <c r="C63" s="180"/>
      <c r="D63" s="180"/>
      <c r="E63" s="181"/>
      <c r="F63" s="181"/>
      <c r="G63" s="181"/>
      <c r="H63" s="182"/>
    </row>
    <row r="64" customFormat="false" ht="15.75" hidden="false" customHeight="true" outlineLevel="0" collapsed="false">
      <c r="C64" s="180"/>
      <c r="D64" s="180"/>
      <c r="E64" s="181"/>
      <c r="F64" s="181"/>
      <c r="G64" s="181"/>
      <c r="H64" s="182"/>
    </row>
    <row r="65" customFormat="false" ht="15.75" hidden="false" customHeight="true" outlineLevel="0" collapsed="false">
      <c r="C65" s="180"/>
      <c r="D65" s="180"/>
      <c r="E65" s="181"/>
      <c r="F65" s="181"/>
      <c r="G65" s="181"/>
      <c r="H65" s="182"/>
    </row>
    <row r="66" customFormat="false" ht="15.75" hidden="false" customHeight="true" outlineLevel="0" collapsed="false">
      <c r="C66" s="180"/>
      <c r="D66" s="180"/>
      <c r="E66" s="181"/>
      <c r="F66" s="181"/>
      <c r="G66" s="181"/>
      <c r="H66" s="182"/>
    </row>
    <row r="67" customFormat="false" ht="15.75" hidden="false" customHeight="true" outlineLevel="0" collapsed="false">
      <c r="C67" s="180"/>
      <c r="D67" s="180"/>
      <c r="E67" s="181"/>
      <c r="F67" s="181"/>
      <c r="G67" s="181"/>
      <c r="H67" s="182"/>
    </row>
    <row r="68" customFormat="false" ht="15.75" hidden="false" customHeight="true" outlineLevel="0" collapsed="false">
      <c r="C68" s="180"/>
      <c r="D68" s="180"/>
      <c r="E68" s="181"/>
      <c r="F68" s="181"/>
      <c r="G68" s="181"/>
      <c r="H68" s="182"/>
    </row>
    <row r="69" customFormat="false" ht="15.75" hidden="false" customHeight="true" outlineLevel="0" collapsed="false">
      <c r="C69" s="180"/>
      <c r="D69" s="180"/>
      <c r="E69" s="181"/>
      <c r="F69" s="181"/>
      <c r="G69" s="181"/>
      <c r="H69" s="182"/>
    </row>
    <row r="70" customFormat="false" ht="15.75" hidden="false" customHeight="true" outlineLevel="0" collapsed="false">
      <c r="C70" s="180"/>
      <c r="D70" s="180"/>
      <c r="E70" s="181"/>
      <c r="F70" s="181"/>
      <c r="G70" s="181"/>
      <c r="H70" s="182"/>
    </row>
    <row r="71" customFormat="false" ht="15.75" hidden="false" customHeight="true" outlineLevel="0" collapsed="false">
      <c r="C71" s="180"/>
      <c r="D71" s="180"/>
      <c r="E71" s="181"/>
      <c r="F71" s="181"/>
      <c r="G71" s="181"/>
      <c r="H71" s="182"/>
    </row>
    <row r="72" customFormat="false" ht="15.75" hidden="false" customHeight="true" outlineLevel="0" collapsed="false">
      <c r="C72" s="180"/>
      <c r="D72" s="180"/>
      <c r="E72" s="181"/>
      <c r="F72" s="181"/>
      <c r="G72" s="181"/>
      <c r="H72" s="182"/>
    </row>
    <row r="73" customFormat="false" ht="15.75" hidden="false" customHeight="true" outlineLevel="0" collapsed="false">
      <c r="C73" s="180"/>
      <c r="D73" s="180"/>
      <c r="E73" s="181"/>
      <c r="F73" s="181"/>
      <c r="G73" s="181"/>
      <c r="H73" s="182"/>
    </row>
    <row r="74" customFormat="false" ht="15.75" hidden="false" customHeight="true" outlineLevel="0" collapsed="false">
      <c r="C74" s="180"/>
      <c r="D74" s="180"/>
      <c r="E74" s="181"/>
      <c r="F74" s="181"/>
      <c r="G74" s="181"/>
      <c r="H74" s="182"/>
    </row>
    <row r="75" customFormat="false" ht="15.75" hidden="false" customHeight="true" outlineLevel="0" collapsed="false">
      <c r="C75" s="180"/>
      <c r="D75" s="180"/>
      <c r="E75" s="181"/>
      <c r="F75" s="181"/>
      <c r="G75" s="181"/>
      <c r="H75" s="182"/>
    </row>
    <row r="76" customFormat="false" ht="15.75" hidden="false" customHeight="true" outlineLevel="0" collapsed="false">
      <c r="C76" s="180"/>
      <c r="D76" s="180"/>
      <c r="E76" s="181"/>
      <c r="F76" s="181"/>
      <c r="G76" s="181"/>
      <c r="H76" s="182"/>
    </row>
    <row r="77" customFormat="false" ht="15.75" hidden="false" customHeight="true" outlineLevel="0" collapsed="false">
      <c r="C77" s="180"/>
      <c r="D77" s="180"/>
      <c r="E77" s="181"/>
      <c r="F77" s="181"/>
      <c r="G77" s="181"/>
      <c r="H77" s="182"/>
    </row>
    <row r="78" customFormat="false" ht="15.75" hidden="false" customHeight="true" outlineLevel="0" collapsed="false">
      <c r="C78" s="180"/>
      <c r="D78" s="180"/>
      <c r="E78" s="181"/>
      <c r="F78" s="181"/>
      <c r="G78" s="181"/>
      <c r="H78" s="182"/>
    </row>
    <row r="79" customFormat="false" ht="15.75" hidden="false" customHeight="true" outlineLevel="0" collapsed="false">
      <c r="C79" s="180"/>
      <c r="D79" s="180"/>
      <c r="E79" s="181"/>
      <c r="F79" s="181"/>
      <c r="G79" s="181"/>
      <c r="H79" s="182"/>
    </row>
    <row r="80" customFormat="false" ht="15.75" hidden="false" customHeight="true" outlineLevel="0" collapsed="false">
      <c r="C80" s="180"/>
      <c r="D80" s="180"/>
      <c r="E80" s="181"/>
      <c r="F80" s="181"/>
      <c r="G80" s="181"/>
      <c r="H80" s="182"/>
    </row>
    <row r="81" customFormat="false" ht="15.75" hidden="false" customHeight="true" outlineLevel="0" collapsed="false">
      <c r="C81" s="180"/>
      <c r="D81" s="180"/>
      <c r="E81" s="181"/>
      <c r="F81" s="181"/>
      <c r="G81" s="181"/>
      <c r="H81" s="182"/>
    </row>
    <row r="82" customFormat="false" ht="15.75" hidden="false" customHeight="true" outlineLevel="0" collapsed="false">
      <c r="C82" s="180"/>
      <c r="D82" s="180"/>
      <c r="E82" s="181"/>
      <c r="F82" s="181"/>
      <c r="G82" s="181"/>
      <c r="H82" s="182"/>
    </row>
    <row r="83" customFormat="false" ht="15.75" hidden="false" customHeight="true" outlineLevel="0" collapsed="false">
      <c r="C83" s="180"/>
      <c r="D83" s="180"/>
      <c r="E83" s="181"/>
      <c r="F83" s="181"/>
      <c r="G83" s="181"/>
      <c r="H83" s="182"/>
    </row>
    <row r="84" customFormat="false" ht="15.75" hidden="false" customHeight="true" outlineLevel="0" collapsed="false">
      <c r="C84" s="180"/>
      <c r="D84" s="180"/>
      <c r="E84" s="181"/>
      <c r="F84" s="181"/>
      <c r="G84" s="181"/>
      <c r="H84" s="182"/>
    </row>
    <row r="85" customFormat="false" ht="15.75" hidden="false" customHeight="true" outlineLevel="0" collapsed="false">
      <c r="C85" s="180"/>
      <c r="D85" s="180"/>
      <c r="E85" s="181"/>
      <c r="F85" s="181"/>
      <c r="G85" s="181"/>
      <c r="H85" s="182"/>
    </row>
    <row r="86" customFormat="false" ht="15.75" hidden="false" customHeight="true" outlineLevel="0" collapsed="false">
      <c r="C86" s="180"/>
      <c r="D86" s="180"/>
      <c r="E86" s="181"/>
      <c r="F86" s="181"/>
      <c r="G86" s="181"/>
      <c r="H86" s="182"/>
    </row>
    <row r="87" customFormat="false" ht="15.75" hidden="false" customHeight="true" outlineLevel="0" collapsed="false">
      <c r="C87" s="180"/>
      <c r="D87" s="180"/>
      <c r="E87" s="181"/>
      <c r="F87" s="181"/>
      <c r="G87" s="181"/>
      <c r="H87" s="182"/>
    </row>
    <row r="88" customFormat="false" ht="15.75" hidden="false" customHeight="true" outlineLevel="0" collapsed="false">
      <c r="C88" s="180"/>
      <c r="D88" s="180"/>
      <c r="E88" s="181"/>
      <c r="F88" s="181"/>
      <c r="G88" s="181"/>
      <c r="H88" s="182"/>
    </row>
    <row r="89" customFormat="false" ht="15.75" hidden="false" customHeight="true" outlineLevel="0" collapsed="false">
      <c r="C89" s="180"/>
      <c r="D89" s="180"/>
      <c r="E89" s="181"/>
      <c r="F89" s="181"/>
      <c r="G89" s="181"/>
      <c r="H89" s="182"/>
    </row>
    <row r="90" customFormat="false" ht="15.75" hidden="false" customHeight="true" outlineLevel="0" collapsed="false">
      <c r="C90" s="180"/>
      <c r="D90" s="180"/>
      <c r="E90" s="181"/>
      <c r="F90" s="181"/>
      <c r="G90" s="181"/>
      <c r="H90" s="182"/>
    </row>
    <row r="91" customFormat="false" ht="15.75" hidden="false" customHeight="true" outlineLevel="0" collapsed="false">
      <c r="C91" s="180"/>
      <c r="D91" s="180"/>
      <c r="E91" s="181"/>
      <c r="F91" s="181"/>
      <c r="G91" s="181"/>
      <c r="H91" s="182"/>
    </row>
    <row r="92" customFormat="false" ht="15.75" hidden="false" customHeight="true" outlineLevel="0" collapsed="false">
      <c r="C92" s="180"/>
      <c r="D92" s="180"/>
      <c r="E92" s="181"/>
      <c r="F92" s="181"/>
      <c r="G92" s="181"/>
      <c r="H92" s="182"/>
    </row>
    <row r="93" customFormat="false" ht="15.75" hidden="false" customHeight="true" outlineLevel="0" collapsed="false">
      <c r="C93" s="180"/>
      <c r="D93" s="180"/>
      <c r="E93" s="181"/>
      <c r="F93" s="181"/>
      <c r="G93" s="181"/>
      <c r="H93" s="182"/>
    </row>
    <row r="94" customFormat="false" ht="15.75" hidden="false" customHeight="true" outlineLevel="0" collapsed="false">
      <c r="C94" s="180"/>
      <c r="D94" s="180"/>
      <c r="E94" s="181"/>
      <c r="F94" s="181"/>
      <c r="G94" s="181"/>
      <c r="H94" s="182"/>
    </row>
    <row r="95" customFormat="false" ht="15.75" hidden="false" customHeight="true" outlineLevel="0" collapsed="false">
      <c r="C95" s="180"/>
      <c r="D95" s="180"/>
      <c r="E95" s="181"/>
      <c r="F95" s="181"/>
      <c r="G95" s="181"/>
      <c r="H95" s="182"/>
    </row>
    <row r="96" customFormat="false" ht="15.75" hidden="false" customHeight="true" outlineLevel="0" collapsed="false">
      <c r="C96" s="180"/>
      <c r="D96" s="180"/>
      <c r="E96" s="181"/>
      <c r="F96" s="181"/>
      <c r="G96" s="181"/>
      <c r="H96" s="182"/>
    </row>
    <row r="97" customFormat="false" ht="15.75" hidden="false" customHeight="true" outlineLevel="0" collapsed="false">
      <c r="C97" s="180"/>
      <c r="D97" s="180"/>
      <c r="E97" s="181"/>
      <c r="F97" s="181"/>
      <c r="G97" s="181"/>
      <c r="H97" s="182"/>
    </row>
    <row r="98" customFormat="false" ht="15.75" hidden="false" customHeight="true" outlineLevel="0" collapsed="false">
      <c r="C98" s="180"/>
      <c r="D98" s="180"/>
      <c r="E98" s="181"/>
      <c r="F98" s="181"/>
      <c r="G98" s="181"/>
      <c r="H98" s="182"/>
    </row>
    <row r="99" customFormat="false" ht="15.75" hidden="false" customHeight="true" outlineLevel="0" collapsed="false">
      <c r="C99" s="180"/>
      <c r="D99" s="180"/>
      <c r="E99" s="181"/>
      <c r="F99" s="181"/>
      <c r="G99" s="181"/>
      <c r="H99" s="182"/>
    </row>
    <row r="100" customFormat="false" ht="15.75" hidden="false" customHeight="true" outlineLevel="0" collapsed="false">
      <c r="C100" s="180"/>
      <c r="D100" s="180"/>
      <c r="E100" s="181"/>
      <c r="F100" s="181"/>
      <c r="G100" s="181"/>
      <c r="H100" s="182"/>
    </row>
    <row r="101" customFormat="false" ht="15.75" hidden="false" customHeight="true" outlineLevel="0" collapsed="false">
      <c r="C101" s="180"/>
      <c r="D101" s="180"/>
      <c r="E101" s="181"/>
      <c r="F101" s="181"/>
      <c r="G101" s="181"/>
      <c r="H101" s="182"/>
    </row>
    <row r="102" customFormat="false" ht="15.75" hidden="false" customHeight="true" outlineLevel="0" collapsed="false">
      <c r="C102" s="180"/>
      <c r="D102" s="180"/>
      <c r="E102" s="181"/>
      <c r="F102" s="181"/>
      <c r="G102" s="181"/>
      <c r="H102" s="182"/>
    </row>
    <row r="103" customFormat="false" ht="15.75" hidden="false" customHeight="true" outlineLevel="0" collapsed="false">
      <c r="C103" s="180"/>
      <c r="D103" s="180"/>
      <c r="E103" s="181"/>
      <c r="F103" s="181"/>
      <c r="G103" s="181"/>
      <c r="H103" s="182"/>
    </row>
    <row r="104" customFormat="false" ht="15.75" hidden="false" customHeight="true" outlineLevel="0" collapsed="false">
      <c r="C104" s="180"/>
      <c r="D104" s="180"/>
      <c r="E104" s="181"/>
      <c r="F104" s="181"/>
      <c r="G104" s="181"/>
      <c r="H104" s="182"/>
    </row>
    <row r="105" customFormat="false" ht="15.75" hidden="false" customHeight="true" outlineLevel="0" collapsed="false">
      <c r="C105" s="180"/>
      <c r="D105" s="180"/>
      <c r="E105" s="181"/>
      <c r="F105" s="181"/>
      <c r="G105" s="181"/>
      <c r="H105" s="182"/>
    </row>
    <row r="106" customFormat="false" ht="15.75" hidden="false" customHeight="true" outlineLevel="0" collapsed="false">
      <c r="C106" s="180"/>
      <c r="D106" s="180"/>
      <c r="E106" s="181"/>
      <c r="F106" s="181"/>
      <c r="G106" s="181"/>
      <c r="H106" s="182"/>
    </row>
    <row r="107" customFormat="false" ht="15.75" hidden="false" customHeight="true" outlineLevel="0" collapsed="false">
      <c r="C107" s="180"/>
      <c r="D107" s="180"/>
      <c r="E107" s="181"/>
      <c r="F107" s="181"/>
      <c r="G107" s="181"/>
      <c r="H107" s="182"/>
    </row>
    <row r="108" customFormat="false" ht="15.75" hidden="false" customHeight="true" outlineLevel="0" collapsed="false">
      <c r="C108" s="180"/>
      <c r="D108" s="180"/>
      <c r="E108" s="181"/>
      <c r="F108" s="181"/>
      <c r="G108" s="181"/>
      <c r="H108" s="182"/>
    </row>
    <row r="109" customFormat="false" ht="15.75" hidden="false" customHeight="true" outlineLevel="0" collapsed="false">
      <c r="C109" s="180"/>
      <c r="D109" s="180"/>
      <c r="E109" s="181"/>
      <c r="F109" s="181"/>
      <c r="G109" s="181"/>
      <c r="H109" s="182"/>
    </row>
    <row r="110" customFormat="false" ht="15.75" hidden="false" customHeight="true" outlineLevel="0" collapsed="false">
      <c r="C110" s="180"/>
      <c r="D110" s="180"/>
      <c r="E110" s="181"/>
      <c r="F110" s="181"/>
      <c r="G110" s="181"/>
      <c r="H110" s="182"/>
    </row>
    <row r="111" customFormat="false" ht="15.75" hidden="false" customHeight="true" outlineLevel="0" collapsed="false">
      <c r="C111" s="180"/>
      <c r="D111" s="180"/>
      <c r="E111" s="181"/>
      <c r="F111" s="181"/>
      <c r="G111" s="181"/>
      <c r="H111" s="182"/>
    </row>
    <row r="112" customFormat="false" ht="15.75" hidden="false" customHeight="true" outlineLevel="0" collapsed="false">
      <c r="C112" s="180"/>
      <c r="D112" s="180"/>
      <c r="E112" s="181"/>
      <c r="F112" s="181"/>
      <c r="G112" s="181"/>
      <c r="H112" s="182"/>
    </row>
    <row r="113" customFormat="false" ht="15.75" hidden="false" customHeight="true" outlineLevel="0" collapsed="false">
      <c r="C113" s="180"/>
      <c r="D113" s="180"/>
      <c r="E113" s="181"/>
      <c r="F113" s="181"/>
      <c r="G113" s="181"/>
      <c r="H113" s="182"/>
    </row>
    <row r="114" customFormat="false" ht="15.75" hidden="false" customHeight="true" outlineLevel="0" collapsed="false">
      <c r="C114" s="180"/>
      <c r="D114" s="180"/>
      <c r="E114" s="181"/>
      <c r="F114" s="181"/>
      <c r="G114" s="181"/>
      <c r="H114" s="182"/>
    </row>
    <row r="115" customFormat="false" ht="15.75" hidden="false" customHeight="true" outlineLevel="0" collapsed="false">
      <c r="C115" s="180"/>
      <c r="D115" s="180"/>
      <c r="E115" s="181"/>
      <c r="F115" s="181"/>
      <c r="G115" s="181"/>
      <c r="H115" s="182"/>
    </row>
    <row r="116" customFormat="false" ht="15.75" hidden="false" customHeight="true" outlineLevel="0" collapsed="false">
      <c r="C116" s="180"/>
      <c r="D116" s="180"/>
      <c r="E116" s="181"/>
      <c r="F116" s="181"/>
      <c r="G116" s="181"/>
      <c r="H116" s="182"/>
    </row>
    <row r="117" customFormat="false" ht="15.75" hidden="false" customHeight="true" outlineLevel="0" collapsed="false">
      <c r="C117" s="180"/>
      <c r="D117" s="180"/>
      <c r="E117" s="181"/>
      <c r="F117" s="181"/>
      <c r="G117" s="181"/>
      <c r="H117" s="182"/>
    </row>
    <row r="118" customFormat="false" ht="15.75" hidden="false" customHeight="true" outlineLevel="0" collapsed="false">
      <c r="C118" s="180"/>
      <c r="D118" s="180"/>
      <c r="E118" s="181"/>
      <c r="F118" s="181"/>
      <c r="G118" s="181"/>
      <c r="H118" s="182"/>
    </row>
    <row r="119" customFormat="false" ht="15.75" hidden="false" customHeight="true" outlineLevel="0" collapsed="false">
      <c r="C119" s="180"/>
      <c r="D119" s="180"/>
      <c r="E119" s="181"/>
      <c r="F119" s="181"/>
      <c r="G119" s="181"/>
      <c r="H119" s="182"/>
    </row>
    <row r="120" customFormat="false" ht="15.75" hidden="false" customHeight="true" outlineLevel="0" collapsed="false">
      <c r="C120" s="180"/>
      <c r="D120" s="180"/>
      <c r="E120" s="181"/>
      <c r="F120" s="181"/>
      <c r="G120" s="181"/>
      <c r="H120" s="182"/>
    </row>
    <row r="121" customFormat="false" ht="15.75" hidden="false" customHeight="true" outlineLevel="0" collapsed="false">
      <c r="C121" s="180"/>
      <c r="D121" s="180"/>
      <c r="E121" s="181"/>
      <c r="F121" s="181"/>
      <c r="G121" s="181"/>
      <c r="H121" s="182"/>
    </row>
    <row r="122" customFormat="false" ht="15.75" hidden="false" customHeight="true" outlineLevel="0" collapsed="false">
      <c r="C122" s="180"/>
      <c r="D122" s="180"/>
      <c r="E122" s="181"/>
      <c r="F122" s="181"/>
      <c r="G122" s="181"/>
      <c r="H122" s="182"/>
    </row>
    <row r="123" customFormat="false" ht="15.75" hidden="false" customHeight="true" outlineLevel="0" collapsed="false">
      <c r="C123" s="180"/>
      <c r="D123" s="180"/>
      <c r="E123" s="181"/>
      <c r="F123" s="181"/>
      <c r="G123" s="181"/>
      <c r="H123" s="182"/>
    </row>
    <row r="124" customFormat="false" ht="15.75" hidden="false" customHeight="true" outlineLevel="0" collapsed="false">
      <c r="C124" s="180"/>
      <c r="D124" s="180"/>
      <c r="E124" s="181"/>
      <c r="F124" s="181"/>
      <c r="G124" s="181"/>
      <c r="H124" s="182"/>
    </row>
    <row r="125" customFormat="false" ht="15.75" hidden="false" customHeight="true" outlineLevel="0" collapsed="false">
      <c r="C125" s="180"/>
      <c r="D125" s="180"/>
      <c r="E125" s="181"/>
      <c r="F125" s="181"/>
      <c r="G125" s="181"/>
      <c r="H125" s="182"/>
    </row>
    <row r="126" customFormat="false" ht="15.75" hidden="false" customHeight="true" outlineLevel="0" collapsed="false">
      <c r="C126" s="180"/>
      <c r="D126" s="180"/>
      <c r="E126" s="181"/>
      <c r="F126" s="181"/>
      <c r="G126" s="181"/>
      <c r="H126" s="182"/>
    </row>
    <row r="127" customFormat="false" ht="15.75" hidden="false" customHeight="true" outlineLevel="0" collapsed="false">
      <c r="C127" s="180"/>
      <c r="D127" s="180"/>
      <c r="E127" s="181"/>
      <c r="F127" s="181"/>
      <c r="G127" s="181"/>
      <c r="H127" s="182"/>
    </row>
    <row r="128" customFormat="false" ht="15.75" hidden="false" customHeight="true" outlineLevel="0" collapsed="false">
      <c r="C128" s="180"/>
      <c r="D128" s="180"/>
      <c r="E128" s="181"/>
      <c r="F128" s="181"/>
      <c r="G128" s="181"/>
      <c r="H128" s="182"/>
    </row>
    <row r="129" customFormat="false" ht="15.75" hidden="false" customHeight="true" outlineLevel="0" collapsed="false">
      <c r="C129" s="180"/>
      <c r="D129" s="180"/>
      <c r="E129" s="181"/>
      <c r="F129" s="181"/>
      <c r="G129" s="181"/>
      <c r="H129" s="182"/>
    </row>
    <row r="130" customFormat="false" ht="15.75" hidden="false" customHeight="true" outlineLevel="0" collapsed="false">
      <c r="C130" s="180"/>
      <c r="D130" s="180"/>
      <c r="E130" s="181"/>
      <c r="F130" s="181"/>
      <c r="G130" s="181"/>
      <c r="H130" s="182"/>
    </row>
    <row r="131" customFormat="false" ht="15.75" hidden="false" customHeight="true" outlineLevel="0" collapsed="false">
      <c r="C131" s="180"/>
      <c r="D131" s="180"/>
      <c r="E131" s="181"/>
      <c r="F131" s="181"/>
      <c r="G131" s="181"/>
      <c r="H131" s="182"/>
    </row>
    <row r="132" customFormat="false" ht="15.75" hidden="false" customHeight="true" outlineLevel="0" collapsed="false">
      <c r="C132" s="180"/>
      <c r="D132" s="180"/>
      <c r="E132" s="181"/>
      <c r="F132" s="181"/>
      <c r="G132" s="181"/>
      <c r="H132" s="182"/>
    </row>
    <row r="133" customFormat="false" ht="15.75" hidden="false" customHeight="true" outlineLevel="0" collapsed="false">
      <c r="C133" s="180"/>
      <c r="D133" s="180"/>
      <c r="E133" s="181"/>
      <c r="F133" s="181"/>
      <c r="G133" s="181"/>
      <c r="H133" s="182"/>
    </row>
    <row r="134" customFormat="false" ht="15.75" hidden="false" customHeight="true" outlineLevel="0" collapsed="false">
      <c r="C134" s="180"/>
      <c r="D134" s="180"/>
      <c r="E134" s="181"/>
      <c r="F134" s="181"/>
      <c r="G134" s="181"/>
      <c r="H134" s="182"/>
    </row>
    <row r="135" customFormat="false" ht="15.75" hidden="false" customHeight="true" outlineLevel="0" collapsed="false">
      <c r="C135" s="180"/>
      <c r="D135" s="180"/>
      <c r="E135" s="181"/>
      <c r="F135" s="181"/>
      <c r="G135" s="181"/>
      <c r="H135" s="182"/>
    </row>
    <row r="136" customFormat="false" ht="15.75" hidden="false" customHeight="true" outlineLevel="0" collapsed="false">
      <c r="C136" s="180"/>
      <c r="D136" s="180"/>
      <c r="E136" s="181"/>
      <c r="F136" s="181"/>
      <c r="G136" s="181"/>
      <c r="H136" s="182"/>
    </row>
    <row r="137" customFormat="false" ht="15.75" hidden="false" customHeight="true" outlineLevel="0" collapsed="false">
      <c r="C137" s="180"/>
      <c r="D137" s="180"/>
      <c r="E137" s="181"/>
      <c r="F137" s="181"/>
      <c r="G137" s="181"/>
      <c r="H137" s="182"/>
    </row>
    <row r="138" customFormat="false" ht="15.75" hidden="false" customHeight="true" outlineLevel="0" collapsed="false">
      <c r="C138" s="180"/>
      <c r="D138" s="180"/>
      <c r="E138" s="181"/>
      <c r="F138" s="181"/>
      <c r="G138" s="181"/>
      <c r="H138" s="182"/>
    </row>
    <row r="139" customFormat="false" ht="15.75" hidden="false" customHeight="true" outlineLevel="0" collapsed="false">
      <c r="C139" s="180"/>
      <c r="D139" s="180"/>
      <c r="E139" s="181"/>
      <c r="F139" s="181"/>
      <c r="G139" s="181"/>
      <c r="H139" s="182"/>
    </row>
    <row r="140" customFormat="false" ht="15.75" hidden="false" customHeight="true" outlineLevel="0" collapsed="false">
      <c r="C140" s="180"/>
      <c r="D140" s="180"/>
      <c r="E140" s="181"/>
      <c r="F140" s="181"/>
      <c r="G140" s="181"/>
      <c r="H140" s="182"/>
    </row>
    <row r="141" customFormat="false" ht="15.75" hidden="false" customHeight="true" outlineLevel="0" collapsed="false">
      <c r="C141" s="180"/>
      <c r="D141" s="180"/>
      <c r="E141" s="181"/>
      <c r="F141" s="181"/>
      <c r="G141" s="181"/>
      <c r="H141" s="182"/>
    </row>
    <row r="142" customFormat="false" ht="15.75" hidden="false" customHeight="true" outlineLevel="0" collapsed="false">
      <c r="C142" s="180"/>
      <c r="D142" s="180"/>
      <c r="E142" s="181"/>
      <c r="F142" s="181"/>
      <c r="G142" s="181"/>
      <c r="H142" s="182"/>
    </row>
    <row r="143" customFormat="false" ht="15.75" hidden="false" customHeight="true" outlineLevel="0" collapsed="false">
      <c r="C143" s="180"/>
      <c r="D143" s="180"/>
      <c r="E143" s="181"/>
      <c r="F143" s="181"/>
      <c r="G143" s="181"/>
      <c r="H143" s="182"/>
    </row>
    <row r="144" customFormat="false" ht="15.75" hidden="false" customHeight="true" outlineLevel="0" collapsed="false">
      <c r="C144" s="180"/>
      <c r="D144" s="180"/>
      <c r="E144" s="181"/>
      <c r="F144" s="181"/>
      <c r="G144" s="181"/>
      <c r="H144" s="182"/>
    </row>
    <row r="145" customFormat="false" ht="15.75" hidden="false" customHeight="true" outlineLevel="0" collapsed="false">
      <c r="C145" s="180"/>
      <c r="D145" s="180"/>
      <c r="E145" s="181"/>
      <c r="F145" s="181"/>
      <c r="G145" s="181"/>
      <c r="H145" s="182"/>
    </row>
    <row r="146" customFormat="false" ht="15.75" hidden="false" customHeight="true" outlineLevel="0" collapsed="false">
      <c r="C146" s="180"/>
      <c r="D146" s="180"/>
      <c r="E146" s="181"/>
      <c r="F146" s="181"/>
      <c r="G146" s="181"/>
      <c r="H146" s="182"/>
    </row>
    <row r="147" customFormat="false" ht="15.75" hidden="false" customHeight="true" outlineLevel="0" collapsed="false">
      <c r="C147" s="180"/>
      <c r="D147" s="180"/>
      <c r="E147" s="181"/>
      <c r="F147" s="181"/>
      <c r="G147" s="181"/>
      <c r="H147" s="182"/>
    </row>
    <row r="148" customFormat="false" ht="15.75" hidden="false" customHeight="true" outlineLevel="0" collapsed="false">
      <c r="C148" s="180"/>
      <c r="D148" s="180"/>
      <c r="E148" s="181"/>
      <c r="F148" s="181"/>
      <c r="G148" s="181"/>
      <c r="H148" s="182"/>
    </row>
    <row r="149" customFormat="false" ht="15.75" hidden="false" customHeight="true" outlineLevel="0" collapsed="false">
      <c r="C149" s="180"/>
      <c r="D149" s="180"/>
      <c r="E149" s="181"/>
      <c r="F149" s="181"/>
      <c r="G149" s="181"/>
      <c r="H149" s="182"/>
    </row>
    <row r="150" customFormat="false" ht="15.75" hidden="false" customHeight="true" outlineLevel="0" collapsed="false">
      <c r="C150" s="180"/>
      <c r="D150" s="180"/>
      <c r="E150" s="181"/>
      <c r="F150" s="181"/>
      <c r="G150" s="181"/>
      <c r="H150" s="182"/>
    </row>
    <row r="151" customFormat="false" ht="15.75" hidden="false" customHeight="true" outlineLevel="0" collapsed="false">
      <c r="C151" s="180"/>
      <c r="D151" s="180"/>
      <c r="E151" s="181"/>
      <c r="F151" s="181"/>
      <c r="G151" s="181"/>
      <c r="H151" s="182"/>
    </row>
    <row r="152" customFormat="false" ht="15.75" hidden="false" customHeight="true" outlineLevel="0" collapsed="false">
      <c r="C152" s="180"/>
      <c r="D152" s="180"/>
      <c r="E152" s="181"/>
      <c r="F152" s="181"/>
      <c r="G152" s="181"/>
      <c r="H152" s="182"/>
    </row>
    <row r="153" customFormat="false" ht="15.75" hidden="false" customHeight="true" outlineLevel="0" collapsed="false">
      <c r="C153" s="180"/>
      <c r="D153" s="180"/>
      <c r="E153" s="181"/>
      <c r="F153" s="181"/>
      <c r="G153" s="181"/>
      <c r="H153" s="182"/>
    </row>
    <row r="154" customFormat="false" ht="15.75" hidden="false" customHeight="true" outlineLevel="0" collapsed="false">
      <c r="C154" s="180"/>
      <c r="D154" s="180"/>
      <c r="E154" s="181"/>
      <c r="F154" s="181"/>
      <c r="G154" s="181"/>
      <c r="H154" s="182"/>
    </row>
    <row r="155" customFormat="false" ht="15.75" hidden="false" customHeight="true" outlineLevel="0" collapsed="false">
      <c r="C155" s="180"/>
      <c r="D155" s="180"/>
      <c r="E155" s="181"/>
      <c r="F155" s="181"/>
      <c r="G155" s="181"/>
      <c r="H155" s="182"/>
    </row>
    <row r="156" customFormat="false" ht="15.75" hidden="false" customHeight="true" outlineLevel="0" collapsed="false">
      <c r="C156" s="180"/>
      <c r="D156" s="180"/>
      <c r="E156" s="181"/>
      <c r="F156" s="181"/>
      <c r="G156" s="181"/>
      <c r="H156" s="182"/>
    </row>
    <row r="157" customFormat="false" ht="15.75" hidden="false" customHeight="true" outlineLevel="0" collapsed="false">
      <c r="C157" s="180"/>
      <c r="D157" s="180"/>
      <c r="E157" s="181"/>
      <c r="F157" s="181"/>
      <c r="G157" s="181"/>
      <c r="H157" s="182"/>
    </row>
    <row r="158" customFormat="false" ht="15.75" hidden="false" customHeight="true" outlineLevel="0" collapsed="false">
      <c r="C158" s="180"/>
      <c r="D158" s="180"/>
      <c r="E158" s="181"/>
      <c r="F158" s="181"/>
      <c r="G158" s="181"/>
      <c r="H158" s="182"/>
    </row>
    <row r="159" customFormat="false" ht="15.75" hidden="false" customHeight="true" outlineLevel="0" collapsed="false">
      <c r="C159" s="180"/>
      <c r="D159" s="180"/>
      <c r="E159" s="181"/>
      <c r="F159" s="181"/>
      <c r="G159" s="181"/>
      <c r="H159" s="182"/>
    </row>
    <row r="160" customFormat="false" ht="15.75" hidden="false" customHeight="true" outlineLevel="0" collapsed="false">
      <c r="C160" s="180"/>
      <c r="D160" s="180"/>
      <c r="E160" s="181"/>
      <c r="F160" s="181"/>
      <c r="G160" s="181"/>
      <c r="H160" s="182"/>
    </row>
    <row r="161" customFormat="false" ht="15.75" hidden="false" customHeight="true" outlineLevel="0" collapsed="false">
      <c r="C161" s="180"/>
      <c r="D161" s="180"/>
      <c r="E161" s="181"/>
      <c r="F161" s="181"/>
      <c r="G161" s="181"/>
      <c r="H161" s="182"/>
    </row>
    <row r="162" customFormat="false" ht="15.75" hidden="false" customHeight="true" outlineLevel="0" collapsed="false">
      <c r="C162" s="180"/>
      <c r="D162" s="180"/>
      <c r="E162" s="181"/>
      <c r="F162" s="181"/>
      <c r="G162" s="181"/>
      <c r="H162" s="182"/>
    </row>
    <row r="163" customFormat="false" ht="15.75" hidden="false" customHeight="true" outlineLevel="0" collapsed="false">
      <c r="C163" s="180"/>
      <c r="D163" s="180"/>
      <c r="E163" s="181"/>
      <c r="F163" s="181"/>
      <c r="G163" s="181"/>
      <c r="H163" s="182"/>
    </row>
    <row r="164" customFormat="false" ht="15.75" hidden="false" customHeight="true" outlineLevel="0" collapsed="false">
      <c r="C164" s="180"/>
      <c r="D164" s="180"/>
      <c r="E164" s="181"/>
      <c r="F164" s="181"/>
      <c r="G164" s="181"/>
      <c r="H164" s="182"/>
    </row>
    <row r="165" customFormat="false" ht="15.75" hidden="false" customHeight="true" outlineLevel="0" collapsed="false">
      <c r="C165" s="180"/>
      <c r="D165" s="180"/>
      <c r="E165" s="181"/>
      <c r="F165" s="181"/>
      <c r="G165" s="181"/>
      <c r="H165" s="182"/>
    </row>
  </sheetData>
  <printOptions headings="false" gridLines="false" gridLinesSet="true" horizontalCentered="true" verticalCentered="false"/>
  <pageMargins left="0.590277777777778" right="0.590277777777778" top="0.590277777777778" bottom="0.590277777777778" header="0.511811023622047" footer="0.39375"/>
  <pageSetup paperSize="9" scale="100" fitToWidth="1" fitToHeight="0" pageOrder="downThenOver" orientation="portrait" blackAndWhite="false" draft="false" cellComments="none" horizontalDpi="300" verticalDpi="300" copies="1"/>
  <headerFooter differentFirst="false" differentOddEven="false">
    <oddHeader/>
    <oddFooter>&amp;C&amp;9Page &amp;P of &amp;N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M165"/>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11328125" defaultRowHeight="15.75" zeroHeight="false" outlineLevelRow="0" outlineLevelCol="0"/>
  <cols>
    <col collapsed="false" customWidth="true" hidden="false" outlineLevel="0" max="1" min="1" style="160" width="15.66"/>
    <col collapsed="false" customWidth="true" hidden="false" outlineLevel="0" max="2" min="2" style="161" width="15.66"/>
    <col collapsed="false" customWidth="true" hidden="false" outlineLevel="0" max="8" min="3" style="17" width="13.66"/>
    <col collapsed="false" customWidth="true" hidden="false" outlineLevel="0" max="9" min="9" style="162" width="13.66"/>
    <col collapsed="false" customWidth="true" hidden="false" outlineLevel="0" max="13" min="10" style="17" width="15.66"/>
    <col collapsed="false" customWidth="true" hidden="false" outlineLevel="0" max="18" min="14" style="19" width="15.66"/>
    <col collapsed="false" customWidth="false" hidden="false" outlineLevel="0" max="1024" min="19" style="19" width="9.11"/>
  </cols>
  <sheetData>
    <row r="1" customFormat="false" ht="15.75" hidden="false" customHeight="true" outlineLevel="0" collapsed="false">
      <c r="A1" s="163" t="str">
        <f aca="false">IF(ISBLANK(Assumptions!$C$4),"Example Limited",Assumptions!$C$4)</f>
        <v>Example (Pty) Limited</v>
      </c>
      <c r="B1" s="44"/>
      <c r="D1" s="21"/>
      <c r="H1" s="110"/>
    </row>
    <row r="2" customFormat="false" ht="15.75" hidden="false" customHeight="true" outlineLevel="0" collapsed="false">
      <c r="A2" s="164" t="s">
        <v>442</v>
      </c>
      <c r="B2" s="165"/>
    </row>
    <row r="3" customFormat="false" ht="15.75" hidden="false" customHeight="true" outlineLevel="0" collapsed="false">
      <c r="A3" s="164"/>
      <c r="B3" s="165"/>
    </row>
    <row r="4" customFormat="false" ht="15.75" hidden="false" customHeight="true" outlineLevel="0" collapsed="false">
      <c r="A4" s="166" t="s">
        <v>273</v>
      </c>
      <c r="B4" s="167" t="n">
        <f aca="false">Assumptions!$F$76</f>
        <v>0.115</v>
      </c>
      <c r="D4" s="168"/>
    </row>
    <row r="5" customFormat="false" ht="15.75" hidden="false" customHeight="true" outlineLevel="0" collapsed="false">
      <c r="A5" s="169" t="s">
        <v>430</v>
      </c>
      <c r="B5" s="170" t="n">
        <f aca="false">Assumptions!$F$77</f>
        <v>4</v>
      </c>
      <c r="D5" s="171"/>
    </row>
    <row r="6" customFormat="false" ht="15.75" hidden="false" customHeight="true" outlineLevel="0" collapsed="false">
      <c r="A6" s="169" t="s">
        <v>275</v>
      </c>
      <c r="B6" s="170" t="str">
        <f aca="false">Assumptions!$F$78</f>
        <v>No</v>
      </c>
      <c r="D6" s="172"/>
    </row>
    <row r="7" customFormat="false" ht="15.75" hidden="false" customHeight="true" outlineLevel="0" collapsed="false">
      <c r="B7" s="173" t="s">
        <v>312</v>
      </c>
    </row>
    <row r="8" s="179" customFormat="true" ht="24.75" hidden="false" customHeight="false" outlineLevel="0" collapsed="false">
      <c r="A8" s="174" t="s">
        <v>431</v>
      </c>
      <c r="B8" s="175" t="s">
        <v>432</v>
      </c>
      <c r="C8" s="176" t="s">
        <v>433</v>
      </c>
      <c r="D8" s="176" t="s">
        <v>434</v>
      </c>
      <c r="E8" s="176" t="s">
        <v>435</v>
      </c>
      <c r="F8" s="176" t="s">
        <v>436</v>
      </c>
      <c r="G8" s="176" t="s">
        <v>437</v>
      </c>
      <c r="H8" s="176" t="s">
        <v>438</v>
      </c>
      <c r="I8" s="177" t="s">
        <v>439</v>
      </c>
      <c r="J8" s="178"/>
      <c r="K8" s="178"/>
      <c r="L8" s="178"/>
      <c r="M8" s="178"/>
    </row>
    <row r="9" s="121" customFormat="true" ht="15.75" hidden="false" customHeight="true" outlineLevel="0" collapsed="false">
      <c r="A9" s="166" t="n">
        <f aca="true">IF(ISBLANK(Assumptions!$C$5)=TRUE(),DATE(YEAR(TODAY()),MONTH(TODAY()),1),DATE(YEAR(Assumptions!$C$5),MONTH(Assumptions!$C$5),DAY(Assumptions!$C$5)))</f>
        <v>44256</v>
      </c>
      <c r="B9" s="161" t="n">
        <f aca="false">IF(Assumptions!$F$79&gt;=DAY($A$9),DATE(YEAR(A9),MONTH(A9),IF(AND(MONTH($A$9)=2,Assumptions!$F$79&gt;28),28,Assumptions!$F$79)),DATE(YEAR(A9),MONTH(A9)+1,IF(AND(MONTH($A$9)=2,Assumptions!$F$79&gt;28),28,Assumptions!$F$79)))</f>
        <v>44265</v>
      </c>
      <c r="C9" s="180" t="n">
        <v>0</v>
      </c>
      <c r="D9" s="180" t="n">
        <f aca="false">-SUMIF(Assumptions!$A$81:$C$104,"FIN",Assumptions!$C$81:$C$104)</f>
        <v>425000</v>
      </c>
      <c r="E9" s="180" t="n">
        <v>0</v>
      </c>
      <c r="F9" s="180" t="n">
        <v>0</v>
      </c>
      <c r="G9" s="181" t="n">
        <f aca="false">IF($B$6="Yes",0,E9-F9)</f>
        <v>0</v>
      </c>
      <c r="H9" s="182" t="n">
        <f aca="false">IF(ROUND(SUM(C9:D9,-G9),0)=0,0,IF($B$6="Yes",SUM($D$9:D9),SUM(C9:D9,-G9)))</f>
        <v>425000</v>
      </c>
      <c r="I9" s="162" t="str">
        <f aca="false">"-"</f>
        <v>-</v>
      </c>
      <c r="J9" s="180"/>
      <c r="K9" s="180"/>
      <c r="L9" s="180"/>
      <c r="M9" s="180"/>
    </row>
    <row r="10" s="121" customFormat="true" ht="15.75" hidden="false" customHeight="true" outlineLevel="0" collapsed="false">
      <c r="A10" s="166" t="n">
        <f aca="true">IF(ISBLANK(Assumptions!$C$5)=TRUE(),DATE(YEAR(TODAY()),MONTH(TODAY()),7),DATE(YEAR(Assumptions!$C$5),MONTH(Assumptions!$C$5),DAY(Assumptions!$C$5)+6))</f>
        <v>44262</v>
      </c>
      <c r="B10" s="161" t="n">
        <f aca="false">IF(AND(B9&gt;A9,B9&lt;=A10),B9,DATE(YEAR(A10),MONTH(A10),IF(AND(MONTH(A10)=2,Assumptions!$F$79&gt;28),28,Assumptions!$F$79)))</f>
        <v>44265</v>
      </c>
      <c r="C10" s="180" t="n">
        <f aca="false">H9</f>
        <v>425000</v>
      </c>
      <c r="D10" s="180" t="n">
        <f aca="true">IF(ISNA(MATCH($A10,Months,0))=TRUE(),0,OFFSET(CashFlow!$B$38,0,MATCH($A10,Months,0),1,1))</f>
        <v>0</v>
      </c>
      <c r="E10" s="181" t="n">
        <f aca="true">IF(AND(B10&gt;A9,B10&lt;=A10),IF($B$6="Yes",0,IF(ROW(D10)-ROW($D$9)&gt;$B$5*52,-PMT($B$4/12,$B$5*12,SUM(OFFSET(D10,0,0,-$B$5*12,1)),0,0),-PMT($B$4/12,$B$5*12,SUM(OFFSET(D10,0,0,ROW($D$8)-ROW(D10),1)),0,0))),0)</f>
        <v>0</v>
      </c>
      <c r="F10" s="181" t="n">
        <f aca="false">IF(AND(B10&gt;A9,B10&lt;=A10),(H9+D10)*$B$4/12,0)</f>
        <v>0</v>
      </c>
      <c r="G10" s="181" t="n">
        <f aca="false">IF($B$6="Yes",0,E10-F10)</f>
        <v>0</v>
      </c>
      <c r="H10" s="182" t="n">
        <f aca="false">IF(ROUND(SUM(C10:D10,-G10),0)=0,0,IF($B$6="Yes",SUM($D$9:D10),SUM(C10:D10,-G10)))</f>
        <v>425000</v>
      </c>
      <c r="I10" s="183" t="str">
        <f aca="false">IF(E10&gt;0,MAX(I$9:I9)+1,"-")</f>
        <v>-</v>
      </c>
      <c r="J10" s="180"/>
      <c r="K10" s="180"/>
      <c r="L10" s="180"/>
      <c r="M10" s="180"/>
    </row>
    <row r="11" s="121" customFormat="true" ht="15.75" hidden="false" customHeight="true" outlineLevel="0" collapsed="false">
      <c r="A11" s="166" t="n">
        <f aca="false">DATE(YEAR(A10),MONTH(A10),DAY(A10)+7)</f>
        <v>44269</v>
      </c>
      <c r="B11" s="161" t="n">
        <f aca="false">IF(AND(B10&gt;A10,B10&lt;=A11),B10,DATE(YEAR(A11),MONTH(A11),IF(AND(MONTH(A11)=2,Assumptions!$F$79&gt;28),28,Assumptions!$F$79)))</f>
        <v>44265</v>
      </c>
      <c r="C11" s="180" t="n">
        <f aca="false">H10</f>
        <v>425000</v>
      </c>
      <c r="D11" s="180" t="n">
        <f aca="true">IF(ISNA(MATCH($A11,Months,0))=TRUE(),0,OFFSET(CashFlow!$B$38,0,MATCH($A11,Months,0),1,1))</f>
        <v>0</v>
      </c>
      <c r="E11" s="181" t="e">
        <f aca="true">IF(AND(B11&gt;A10,B11&lt;=A11),IF($B$6="Yes",0,IF(ROW(D11)-ROW($D$9)&gt;$B$5*52,-PMT($B$4/12,$B$5*12,SUM(OFFSET(D11,0,0,-$B$5*12,1)),0,0),-PMT($B$4/12,$B$5*12,SUM(OFFSET(D11,0,0,ROW($D$8)-ROW(D11),1)),0,0))),0)</f>
        <v>#VALUE!</v>
      </c>
      <c r="F11" s="181" t="n">
        <f aca="false">IF(AND(B11&gt;A10,B11&lt;=A11),(H10+D11)*$B$4/12,0)</f>
        <v>4072.91666666667</v>
      </c>
      <c r="G11" s="181" t="e">
        <f aca="false">IF($B$6="Yes",0,E11-F11)</f>
        <v>#VALUE!</v>
      </c>
      <c r="H11" s="182" t="e">
        <f aca="false">IF(ROUND(SUM(C11:D11,-G11),0)=0,0,IF($B$6="Yes",SUM($D$9:D11),SUM(C11:D11,-G11)))</f>
        <v>#VALUE!</v>
      </c>
      <c r="I11" s="183" t="e">
        <f aca="false">IF(E11&gt;0,MAX(I$9:I10)+1,"-")</f>
        <v>#VALUE!</v>
      </c>
      <c r="J11" s="180"/>
      <c r="K11" s="180"/>
      <c r="L11" s="180"/>
      <c r="M11" s="180"/>
    </row>
    <row r="12" s="121" customFormat="true" ht="15.75" hidden="false" customHeight="true" outlineLevel="0" collapsed="false">
      <c r="A12" s="166" t="n">
        <f aca="false">DATE(YEAR(A11),MONTH(A11),DAY(A11)+7)</f>
        <v>44276</v>
      </c>
      <c r="B12" s="161" t="n">
        <f aca="false">IF(AND(B11&gt;A11,B11&lt;=A12),B11,DATE(YEAR(A12),MONTH(A12),IF(AND(MONTH(A12)=2,Assumptions!$F$79&gt;28),28,Assumptions!$F$79)))</f>
        <v>44265</v>
      </c>
      <c r="C12" s="180" t="e">
        <f aca="false">H11</f>
        <v>#VALUE!</v>
      </c>
      <c r="D12" s="180" t="n">
        <f aca="true">IF(ISNA(MATCH($A12,Months,0))=TRUE(),0,OFFSET(CashFlow!$B$38,0,MATCH($A12,Months,0),1,1))</f>
        <v>0</v>
      </c>
      <c r="E12" s="181" t="n">
        <f aca="true">IF(AND(B12&gt;A11,B12&lt;=A12),IF($B$6="Yes",0,IF(ROW(D12)-ROW($D$9)&gt;$B$5*52,-PMT($B$4/12,$B$5*12,SUM(OFFSET(D12,0,0,-$B$5*12,1)),0,0),-PMT($B$4/12,$B$5*12,SUM(OFFSET(D12,0,0,ROW($D$8)-ROW(D12),1)),0,0))),0)</f>
        <v>0</v>
      </c>
      <c r="F12" s="181" t="n">
        <f aca="false">IF(AND(B12&gt;A11,B12&lt;=A12),(H11+D12)*$B$4/12,0)</f>
        <v>0</v>
      </c>
      <c r="G12" s="181" t="n">
        <f aca="false">IF($B$6="Yes",0,E12-F12)</f>
        <v>0</v>
      </c>
      <c r="H12" s="182" t="e">
        <f aca="false">IF(ROUND(SUM(C12:D12,-G12),0)=0,0,IF($B$6="Yes",SUM($D$9:D12),SUM(C12:D12,-G12)))</f>
        <v>#VALUE!</v>
      </c>
      <c r="I12" s="183" t="str">
        <f aca="false">IF(E12&gt;0,MAX(I$9:I11)+1,"-")</f>
        <v>-</v>
      </c>
      <c r="J12" s="180"/>
      <c r="K12" s="180"/>
      <c r="L12" s="180"/>
      <c r="M12" s="180"/>
    </row>
    <row r="13" s="121" customFormat="true" ht="15.75" hidden="false" customHeight="true" outlineLevel="0" collapsed="false">
      <c r="A13" s="166" t="n">
        <f aca="false">DATE(YEAR(A12),MONTH(A12),DAY(A12)+7)</f>
        <v>44283</v>
      </c>
      <c r="B13" s="161" t="n">
        <f aca="false">IF(AND(B12&gt;A12,B12&lt;=A13),B12,DATE(YEAR(A13),MONTH(A13),IF(AND(MONTH(A13)=2,Assumptions!$F$79&gt;28),28,Assumptions!$F$79)))</f>
        <v>44265</v>
      </c>
      <c r="C13" s="180" t="e">
        <f aca="false">H12</f>
        <v>#VALUE!</v>
      </c>
      <c r="D13" s="180" t="n">
        <f aca="true">IF(ISNA(MATCH($A13,Months,0))=TRUE(),0,OFFSET(CashFlow!$B$38,0,MATCH($A13,Months,0),1,1))</f>
        <v>0</v>
      </c>
      <c r="E13" s="181" t="n">
        <f aca="true">IF(AND(B13&gt;A12,B13&lt;=A13),IF($B$6="Yes",0,IF(ROW(D13)-ROW($D$9)&gt;$B$5*52,-PMT($B$4/12,$B$5*12,SUM(OFFSET(D13,0,0,-$B$5*12,1)),0,0),-PMT($B$4/12,$B$5*12,SUM(OFFSET(D13,0,0,ROW($D$8)-ROW(D13),1)),0,0))),0)</f>
        <v>0</v>
      </c>
      <c r="F13" s="181" t="n">
        <f aca="false">IF(AND(B13&gt;A12,B13&lt;=A13),(H12+D13)*$B$4/12,0)</f>
        <v>0</v>
      </c>
      <c r="G13" s="181" t="n">
        <f aca="false">IF($B$6="Yes",0,E13-F13)</f>
        <v>0</v>
      </c>
      <c r="H13" s="182" t="e">
        <f aca="false">IF(ROUND(SUM(C13:D13,-G13),0)=0,0,IF($B$6="Yes",SUM($D$9:D13),SUM(C13:D13,-G13)))</f>
        <v>#VALUE!</v>
      </c>
      <c r="I13" s="183" t="str">
        <f aca="false">IF(E13&gt;0,MAX(I$9:I12)+1,"-")</f>
        <v>-</v>
      </c>
      <c r="J13" s="180"/>
      <c r="K13" s="180"/>
      <c r="L13" s="180"/>
      <c r="M13" s="180"/>
    </row>
    <row r="14" s="121" customFormat="true" ht="15.75" hidden="false" customHeight="true" outlineLevel="0" collapsed="false">
      <c r="A14" s="166" t="n">
        <f aca="false">DATE(YEAR(A13),MONTH(A13),DAY(A13)+7)</f>
        <v>44290</v>
      </c>
      <c r="B14" s="161" t="n">
        <f aca="false">IF(AND(B13&gt;A13,B13&lt;=A14),B13,DATE(YEAR(A14),MONTH(A14),IF(AND(MONTH(A14)=2,Assumptions!$F$79&gt;28),28,Assumptions!$F$79)))</f>
        <v>44296</v>
      </c>
      <c r="C14" s="180" t="e">
        <f aca="false">H13</f>
        <v>#VALUE!</v>
      </c>
      <c r="D14" s="180" t="n">
        <f aca="true">IF(ISNA(MATCH($A14,Months,0))=TRUE(),0,OFFSET(CashFlow!$B$38,0,MATCH($A14,Months,0),1,1))</f>
        <v>0</v>
      </c>
      <c r="E14" s="181" t="n">
        <f aca="true">IF(AND(B14&gt;A13,B14&lt;=A14),IF($B$6="Yes",0,IF(ROW(D14)-ROW($D$9)&gt;$B$5*52,-PMT($B$4/12,$B$5*12,SUM(OFFSET(D14,0,0,-$B$5*12,1)),0,0),-PMT($B$4/12,$B$5*12,SUM(OFFSET(D14,0,0,ROW($D$8)-ROW(D14),1)),0,0))),0)</f>
        <v>0</v>
      </c>
      <c r="F14" s="181" t="n">
        <f aca="false">IF(AND(B14&gt;A13,B14&lt;=A14),(H13+D14)*$B$4/12,0)</f>
        <v>0</v>
      </c>
      <c r="G14" s="181" t="n">
        <f aca="false">IF($B$6="Yes",0,E14-F14)</f>
        <v>0</v>
      </c>
      <c r="H14" s="182" t="e">
        <f aca="false">IF(ROUND(SUM(C14:D14,-G14),0)=0,0,IF($B$6="Yes",SUM($D$9:D14),SUM(C14:D14,-G14)))</f>
        <v>#VALUE!</v>
      </c>
      <c r="I14" s="183" t="str">
        <f aca="false">IF(E14&gt;0,MAX(I$9:I13)+1,"-")</f>
        <v>-</v>
      </c>
      <c r="J14" s="180"/>
      <c r="K14" s="180"/>
      <c r="L14" s="180"/>
      <c r="M14" s="180"/>
    </row>
    <row r="15" s="121" customFormat="true" ht="15.75" hidden="false" customHeight="true" outlineLevel="0" collapsed="false">
      <c r="A15" s="166" t="n">
        <f aca="false">DATE(YEAR(A14),MONTH(A14),DAY(A14)+7)</f>
        <v>44297</v>
      </c>
      <c r="B15" s="161" t="n">
        <f aca="false">IF(AND(B14&gt;A14,B14&lt;=A15),B14,DATE(YEAR(A15),MONTH(A15),IF(AND(MONTH(A15)=2,Assumptions!$F$79&gt;28),28,Assumptions!$F$79)))</f>
        <v>44296</v>
      </c>
      <c r="C15" s="180" t="e">
        <f aca="false">H14</f>
        <v>#VALUE!</v>
      </c>
      <c r="D15" s="180" t="n">
        <f aca="true">IF(ISNA(MATCH($A15,Months,0))=TRUE(),0,OFFSET(CashFlow!$B$38,0,MATCH($A15,Months,0),1,1))</f>
        <v>0</v>
      </c>
      <c r="E15" s="181" t="e">
        <f aca="true">IF(AND(B15&gt;A14,B15&lt;=A15),IF($B$6="Yes",0,IF(ROW(D15)-ROW($D$9)&gt;$B$5*52,-PMT($B$4/12,$B$5*12,SUM(OFFSET(D15,0,0,-$B$5*12,1)),0,0),-PMT($B$4/12,$B$5*12,SUM(OFFSET(D15,0,0,ROW($D$8)-ROW(D15),1)),0,0))),0)</f>
        <v>#VALUE!</v>
      </c>
      <c r="F15" s="181" t="e">
        <f aca="false">IF(AND(B15&gt;A14,B15&lt;=A15),(H14+D15)*$B$4/12,0)</f>
        <v>#VALUE!</v>
      </c>
      <c r="G15" s="181" t="e">
        <f aca="false">IF($B$6="Yes",0,E15-F15)</f>
        <v>#VALUE!</v>
      </c>
      <c r="H15" s="182" t="e">
        <f aca="false">IF(ROUND(SUM(C15:D15,-G15),0)=0,0,IF($B$6="Yes",SUM($D$9:D15),SUM(C15:D15,-G15)))</f>
        <v>#VALUE!</v>
      </c>
      <c r="I15" s="183" t="e">
        <f aca="false">IF(E15&gt;0,MAX(I$9:I14)+1,"-")</f>
        <v>#VALUE!</v>
      </c>
      <c r="J15" s="180"/>
      <c r="K15" s="180"/>
      <c r="L15" s="180"/>
      <c r="M15" s="180"/>
    </row>
    <row r="16" s="121" customFormat="true" ht="15.75" hidden="false" customHeight="true" outlineLevel="0" collapsed="false">
      <c r="A16" s="166" t="n">
        <f aca="false">DATE(YEAR(A15),MONTH(A15),DAY(A15)+7)</f>
        <v>44304</v>
      </c>
      <c r="B16" s="161" t="n">
        <f aca="false">IF(AND(B15&gt;A15,B15&lt;=A16),B15,DATE(YEAR(A16),MONTH(A16),IF(AND(MONTH(A16)=2,Assumptions!$F$79&gt;28),28,Assumptions!$F$79)))</f>
        <v>44296</v>
      </c>
      <c r="C16" s="180" t="e">
        <f aca="false">H15</f>
        <v>#VALUE!</v>
      </c>
      <c r="D16" s="180" t="n">
        <f aca="true">IF(ISNA(MATCH($A16,Months,0))=TRUE(),0,OFFSET(CashFlow!$B$38,0,MATCH($A16,Months,0),1,1))</f>
        <v>0</v>
      </c>
      <c r="E16" s="181" t="n">
        <f aca="true">IF(AND(B16&gt;A15,B16&lt;=A16),IF($B$6="Yes",0,IF(ROW(D16)-ROW($D$9)&gt;$B$5*52,-PMT($B$4/12,$B$5*12,SUM(OFFSET(D16,0,0,-$B$5*12,1)),0,0),-PMT($B$4/12,$B$5*12,SUM(OFFSET(D16,0,0,ROW($D$8)-ROW(D16),1)),0,0))),0)</f>
        <v>0</v>
      </c>
      <c r="F16" s="181" t="n">
        <f aca="false">IF(AND(B16&gt;A15,B16&lt;=A16),(H15+D16)*$B$4/12,0)</f>
        <v>0</v>
      </c>
      <c r="G16" s="181" t="n">
        <f aca="false">IF($B$6="Yes",0,E16-F16)</f>
        <v>0</v>
      </c>
      <c r="H16" s="182" t="e">
        <f aca="false">IF(ROUND(SUM(C16:D16,-G16),0)=0,0,IF($B$6="Yes",SUM($D$9:D16),SUM(C16:D16,-G16)))</f>
        <v>#VALUE!</v>
      </c>
      <c r="I16" s="183" t="str">
        <f aca="false">IF(E16&gt;0,MAX(I$9:I15)+1,"-")</f>
        <v>-</v>
      </c>
      <c r="J16" s="180"/>
      <c r="K16" s="180"/>
      <c r="L16" s="180"/>
      <c r="M16" s="180"/>
    </row>
    <row r="17" s="121" customFormat="true" ht="15.75" hidden="false" customHeight="true" outlineLevel="0" collapsed="false">
      <c r="A17" s="166" t="n">
        <f aca="false">DATE(YEAR(A16),MONTH(A16),DAY(A16)+7)</f>
        <v>44311</v>
      </c>
      <c r="B17" s="161" t="n">
        <f aca="false">IF(AND(B16&gt;A16,B16&lt;=A17),B16,DATE(YEAR(A17),MONTH(A17),IF(AND(MONTH(A17)=2,Assumptions!$F$79&gt;28),28,Assumptions!$F$79)))</f>
        <v>44296</v>
      </c>
      <c r="C17" s="180" t="e">
        <f aca="false">H16</f>
        <v>#VALUE!</v>
      </c>
      <c r="D17" s="180" t="n">
        <f aca="true">IF(ISNA(MATCH($A17,Months,0))=TRUE(),0,OFFSET(CashFlow!$B$38,0,MATCH($A17,Months,0),1,1))</f>
        <v>0</v>
      </c>
      <c r="E17" s="181" t="n">
        <f aca="true">IF(AND(B17&gt;A16,B17&lt;=A17),IF($B$6="Yes",0,IF(ROW(D17)-ROW($D$9)&gt;$B$5*52,-PMT($B$4/12,$B$5*12,SUM(OFFSET(D17,0,0,-$B$5*12,1)),0,0),-PMT($B$4/12,$B$5*12,SUM(OFFSET(D17,0,0,ROW($D$8)-ROW(D17),1)),0,0))),0)</f>
        <v>0</v>
      </c>
      <c r="F17" s="181" t="n">
        <f aca="false">IF(AND(B17&gt;A16,B17&lt;=A17),(H16+D17)*$B$4/12,0)</f>
        <v>0</v>
      </c>
      <c r="G17" s="181" t="n">
        <f aca="false">IF($B$6="Yes",0,E17-F17)</f>
        <v>0</v>
      </c>
      <c r="H17" s="182" t="e">
        <f aca="false">IF(ROUND(SUM(C17:D17,-G17),0)=0,0,IF($B$6="Yes",SUM($D$9:D17),SUM(C17:D17,-G17)))</f>
        <v>#VALUE!</v>
      </c>
      <c r="I17" s="183" t="str">
        <f aca="false">IF(E17&gt;0,MAX(I$9:I16)+1,"-")</f>
        <v>-</v>
      </c>
      <c r="J17" s="180"/>
      <c r="K17" s="180"/>
      <c r="L17" s="180"/>
      <c r="M17" s="180"/>
    </row>
    <row r="18" s="121" customFormat="true" ht="15.75" hidden="false" customHeight="true" outlineLevel="0" collapsed="false">
      <c r="A18" s="166" t="n">
        <f aca="false">DATE(YEAR(A17),MONTH(A17),DAY(A17)+7)</f>
        <v>44318</v>
      </c>
      <c r="B18" s="161" t="n">
        <f aca="false">IF(AND(B17&gt;A17,B17&lt;=A18),B17,DATE(YEAR(A18),MONTH(A18),IF(AND(MONTH(A18)=2,Assumptions!$F$79&gt;28),28,Assumptions!$F$79)))</f>
        <v>44326</v>
      </c>
      <c r="C18" s="180" t="e">
        <f aca="false">H17</f>
        <v>#VALUE!</v>
      </c>
      <c r="D18" s="180" t="n">
        <f aca="true">IF(ISNA(MATCH($A18,Months,0))=TRUE(),0,OFFSET(CashFlow!$B$38,0,MATCH($A18,Months,0),1,1))</f>
        <v>0</v>
      </c>
      <c r="E18" s="181" t="n">
        <f aca="true">IF(AND(B18&gt;A17,B18&lt;=A18),IF($B$6="Yes",0,IF(ROW(D18)-ROW($D$9)&gt;$B$5*52,-PMT($B$4/12,$B$5*12,SUM(OFFSET(D18,0,0,-$B$5*12,1)),0,0),-PMT($B$4/12,$B$5*12,SUM(OFFSET(D18,0,0,ROW($D$8)-ROW(D18),1)),0,0))),0)</f>
        <v>0</v>
      </c>
      <c r="F18" s="181" t="n">
        <f aca="false">IF(AND(B18&gt;A17,B18&lt;=A18),(H17+D18)*$B$4/12,0)</f>
        <v>0</v>
      </c>
      <c r="G18" s="181" t="n">
        <f aca="false">IF($B$6="Yes",0,E18-F18)</f>
        <v>0</v>
      </c>
      <c r="H18" s="182" t="e">
        <f aca="false">IF(ROUND(SUM(C18:D18,-G18),0)=0,0,IF($B$6="Yes",SUM($D$9:D18),SUM(C18:D18,-G18)))</f>
        <v>#VALUE!</v>
      </c>
      <c r="I18" s="183" t="str">
        <f aca="false">IF(E18&gt;0,MAX(I$9:I17)+1,"-")</f>
        <v>-</v>
      </c>
      <c r="J18" s="180"/>
      <c r="K18" s="180"/>
      <c r="L18" s="180"/>
      <c r="M18" s="180"/>
    </row>
    <row r="19" s="121" customFormat="true" ht="15.75" hidden="false" customHeight="true" outlineLevel="0" collapsed="false">
      <c r="A19" s="166" t="n">
        <f aca="false">DATE(YEAR(A18),MONTH(A18),DAY(A18)+7)</f>
        <v>44325</v>
      </c>
      <c r="B19" s="161" t="n">
        <f aca="false">IF(AND(B18&gt;A18,B18&lt;=A19),B18,DATE(YEAR(A19),MONTH(A19),IF(AND(MONTH(A19)=2,Assumptions!$F$79&gt;28),28,Assumptions!$F$79)))</f>
        <v>44326</v>
      </c>
      <c r="C19" s="180" t="e">
        <f aca="false">H18</f>
        <v>#VALUE!</v>
      </c>
      <c r="D19" s="180" t="n">
        <f aca="true">IF(ISNA(MATCH($A19,Months,0))=TRUE(),0,OFFSET(CashFlow!$B$38,0,MATCH($A19,Months,0),1,1))</f>
        <v>0</v>
      </c>
      <c r="E19" s="181" t="n">
        <f aca="true">IF(AND(B19&gt;A18,B19&lt;=A19),IF($B$6="Yes",0,IF(ROW(D19)-ROW($D$9)&gt;$B$5*52,-PMT($B$4/12,$B$5*12,SUM(OFFSET(D19,0,0,-$B$5*12,1)),0,0),-PMT($B$4/12,$B$5*12,SUM(OFFSET(D19,0,0,ROW($D$8)-ROW(D19),1)),0,0))),0)</f>
        <v>0</v>
      </c>
      <c r="F19" s="181" t="n">
        <f aca="false">IF(AND(B19&gt;A18,B19&lt;=A19),(H18+D19)*$B$4/12,0)</f>
        <v>0</v>
      </c>
      <c r="G19" s="181" t="n">
        <f aca="false">IF($B$6="Yes",0,E19-F19)</f>
        <v>0</v>
      </c>
      <c r="H19" s="182" t="e">
        <f aca="false">IF(ROUND(SUM(C19:D19,-G19),0)=0,0,IF($B$6="Yes",SUM($D$9:D19),SUM(C19:D19,-G19)))</f>
        <v>#VALUE!</v>
      </c>
      <c r="I19" s="183" t="str">
        <f aca="false">IF(E19&gt;0,MAX(I$9:I18)+1,"-")</f>
        <v>-</v>
      </c>
      <c r="J19" s="180"/>
      <c r="K19" s="180"/>
      <c r="L19" s="180"/>
      <c r="M19" s="180"/>
    </row>
    <row r="20" customFormat="false" ht="15.75" hidden="false" customHeight="true" outlineLevel="0" collapsed="false">
      <c r="A20" s="166" t="n">
        <f aca="false">DATE(YEAR(A19),MONTH(A19),DAY(A19)+7)</f>
        <v>44332</v>
      </c>
      <c r="B20" s="161" t="n">
        <f aca="false">IF(AND(B19&gt;A19,B19&lt;=A20),B19,DATE(YEAR(A20),MONTH(A20),IF(AND(MONTH(A20)=2,Assumptions!$F$79&gt;28),28,Assumptions!$F$79)))</f>
        <v>44326</v>
      </c>
      <c r="C20" s="180" t="e">
        <f aca="false">H19</f>
        <v>#VALUE!</v>
      </c>
      <c r="D20" s="180" t="n">
        <f aca="true">IF(ISNA(MATCH($A20,Months,0))=TRUE(),0,OFFSET(CashFlow!$B$38,0,MATCH($A20,Months,0),1,1))</f>
        <v>0</v>
      </c>
      <c r="E20" s="181" t="e">
        <f aca="true">IF(AND(B20&gt;A19,B20&lt;=A20),IF($B$6="Yes",0,IF(ROW(D20)-ROW($D$9)&gt;$B$5*52,-PMT($B$4/12,$B$5*12,SUM(OFFSET(D20,0,0,-$B$5*12,1)),0,0),-PMT($B$4/12,$B$5*12,SUM(OFFSET(D20,0,0,ROW($D$8)-ROW(D20),1)),0,0))),0)</f>
        <v>#VALUE!</v>
      </c>
      <c r="F20" s="181" t="e">
        <f aca="false">IF(AND(B20&gt;A19,B20&lt;=A20),(H19+D20)*$B$4/12,0)</f>
        <v>#VALUE!</v>
      </c>
      <c r="G20" s="181" t="e">
        <f aca="false">IF($B$6="Yes",0,E20-F20)</f>
        <v>#VALUE!</v>
      </c>
      <c r="H20" s="182" t="e">
        <f aca="false">IF(ROUND(SUM(C20:D20,-G20),0)=0,0,IF($B$6="Yes",SUM($D$9:D20),SUM(C20:D20,-G20)))</f>
        <v>#VALUE!</v>
      </c>
      <c r="I20" s="183" t="e">
        <f aca="false">IF(E20&gt;0,MAX(I$9:I19)+1,"-")</f>
        <v>#VALUE!</v>
      </c>
    </row>
    <row r="21" customFormat="false" ht="15.75" hidden="false" customHeight="true" outlineLevel="0" collapsed="false">
      <c r="A21" s="166" t="n">
        <f aca="false">DATE(YEAR(A20),MONTH(A20),DAY(A20)+7)</f>
        <v>44339</v>
      </c>
      <c r="B21" s="161" t="n">
        <f aca="false">IF(AND(B20&gt;A20,B20&lt;=A21),B20,DATE(YEAR(A21),MONTH(A21),IF(AND(MONTH(A21)=2,Assumptions!$F$79&gt;28),28,Assumptions!$F$79)))</f>
        <v>44326</v>
      </c>
      <c r="C21" s="180" t="e">
        <f aca="false">H20</f>
        <v>#VALUE!</v>
      </c>
      <c r="D21" s="180" t="n">
        <f aca="true">IF(ISNA(MATCH($A21,Months,0))=TRUE(),0,OFFSET(CashFlow!$B$38,0,MATCH($A21,Months,0),1,1))</f>
        <v>0</v>
      </c>
      <c r="E21" s="181" t="n">
        <f aca="true">IF(AND(B21&gt;A20,B21&lt;=A21),IF($B$6="Yes",0,IF(ROW(D21)-ROW($D$9)&gt;$B$5*52,-PMT($B$4/12,$B$5*12,SUM(OFFSET(D21,0,0,-$B$5*12,1)),0,0),-PMT($B$4/12,$B$5*12,SUM(OFFSET(D21,0,0,ROW($D$8)-ROW(D21),1)),0,0))),0)</f>
        <v>0</v>
      </c>
      <c r="F21" s="181" t="n">
        <f aca="false">IF(AND(B21&gt;A20,B21&lt;=A21),(H20+D21)*$B$4/12,0)</f>
        <v>0</v>
      </c>
      <c r="G21" s="181" t="n">
        <f aca="false">IF($B$6="Yes",0,E21-F21)</f>
        <v>0</v>
      </c>
      <c r="H21" s="182" t="e">
        <f aca="false">IF(ROUND(SUM(C21:D21,-G21),0)=0,0,IF($B$6="Yes",SUM($D$9:D21),SUM(C21:D21,-G21)))</f>
        <v>#VALUE!</v>
      </c>
      <c r="I21" s="183" t="str">
        <f aca="false">IF(E21&gt;0,MAX(I$9:I20)+1,"-")</f>
        <v>-</v>
      </c>
    </row>
    <row r="22" customFormat="false" ht="15.75" hidden="false" customHeight="true" outlineLevel="0" collapsed="false">
      <c r="A22" s="166" t="n">
        <f aca="false">DATE(YEAR(A21),MONTH(A21),DAY(A21)+7)</f>
        <v>44346</v>
      </c>
      <c r="B22" s="161" t="n">
        <f aca="false">IF(AND(B21&gt;A21,B21&lt;=A22),B21,DATE(YEAR(A22),MONTH(A22),IF(AND(MONTH(A22)=2,Assumptions!$F$79&gt;28),28,Assumptions!$F$79)))</f>
        <v>44326</v>
      </c>
      <c r="C22" s="180" t="e">
        <f aca="false">H21</f>
        <v>#VALUE!</v>
      </c>
      <c r="D22" s="180" t="n">
        <f aca="true">IF(ISNA(MATCH($A22,Months,0))=TRUE(),0,OFFSET(CashFlow!$B$38,0,MATCH($A22,Months,0),1,1))</f>
        <v>0</v>
      </c>
      <c r="E22" s="181" t="n">
        <f aca="true">IF(AND(B22&gt;A21,B22&lt;=A22),IF($B$6="Yes",0,IF(ROW(D22)-ROW($D$9)&gt;$B$5*52,-PMT($B$4/12,$B$5*12,SUM(OFFSET(D22,0,0,-$B$5*12,1)),0,0),-PMT($B$4/12,$B$5*12,SUM(OFFSET(D22,0,0,ROW($D$8)-ROW(D22),1)),0,0))),0)</f>
        <v>0</v>
      </c>
      <c r="F22" s="181" t="n">
        <f aca="false">IF(AND(B22&gt;A21,B22&lt;=A22),(H21+D22)*$B$4/12,0)</f>
        <v>0</v>
      </c>
      <c r="G22" s="181" t="n">
        <f aca="false">IF($B$6="Yes",0,E22-F22)</f>
        <v>0</v>
      </c>
      <c r="H22" s="182" t="e">
        <f aca="false">IF(ROUND(SUM(C22:D22,-G22),0)=0,0,IF($B$6="Yes",SUM($D$9:D22),SUM(C22:D22,-G22)))</f>
        <v>#VALUE!</v>
      </c>
      <c r="I22" s="183" t="str">
        <f aca="false">IF(E22&gt;0,MAX(I$9:I21)+1,"-")</f>
        <v>-</v>
      </c>
    </row>
    <row r="23" s="185" customFormat="true" ht="15.75" hidden="false" customHeight="true" outlineLevel="0" collapsed="false">
      <c r="A23" s="166" t="n">
        <f aca="false">DATE(YEAR(A22),MONTH(A22),DAY(A22)+7)</f>
        <v>44353</v>
      </c>
      <c r="B23" s="161" t="n">
        <f aca="false">IF(AND(B22&gt;A22,B22&lt;=A23),B22,DATE(YEAR(A23),MONTH(A23),IF(AND(MONTH(A23)=2,Assumptions!$F$79&gt;28),28,Assumptions!$F$79)))</f>
        <v>44357</v>
      </c>
      <c r="C23" s="180" t="e">
        <f aca="false">H22</f>
        <v>#VALUE!</v>
      </c>
      <c r="D23" s="180" t="n">
        <f aca="true">IF(ISNA(MATCH($A23,Months,0))=TRUE(),0,OFFSET(CashFlow!$B$38,0,MATCH($A23,Months,0),1,1))</f>
        <v>0</v>
      </c>
      <c r="E23" s="181" t="n">
        <f aca="true">IF(AND(B23&gt;A22,B23&lt;=A23),IF($B$6="Yes",0,IF(ROW(D23)-ROW($D$9)&gt;$B$5*52,-PMT($B$4/12,$B$5*12,SUM(OFFSET(D23,0,0,-$B$5*12,1)),0,0),-PMT($B$4/12,$B$5*12,SUM(OFFSET(D23,0,0,ROW($D$8)-ROW(D23),1)),0,0))),0)</f>
        <v>0</v>
      </c>
      <c r="F23" s="181" t="n">
        <f aca="false">IF(AND(B23&gt;A22,B23&lt;=A23),(H22+D23)*$B$4/12,0)</f>
        <v>0</v>
      </c>
      <c r="G23" s="181" t="n">
        <f aca="false">IF($B$6="Yes",0,E23-F23)</f>
        <v>0</v>
      </c>
      <c r="H23" s="182" t="e">
        <f aca="false">IF(ROUND(SUM(C23:D23,-G23),0)=0,0,IF($B$6="Yes",SUM($D$9:D23),SUM(C23:D23,-G23)))</f>
        <v>#VALUE!</v>
      </c>
      <c r="I23" s="183" t="str">
        <f aca="false">IF(E23&gt;0,MAX(I$9:I22)+1,"-")</f>
        <v>-</v>
      </c>
      <c r="J23" s="184"/>
      <c r="K23" s="184"/>
      <c r="L23" s="184"/>
      <c r="M23" s="184"/>
    </row>
    <row r="24" customFormat="false" ht="15.75" hidden="false" customHeight="true" outlineLevel="0" collapsed="false">
      <c r="A24" s="166" t="n">
        <f aca="false">DATE(YEAR(A23),MONTH(A23),DAY(A23)+7)</f>
        <v>44360</v>
      </c>
      <c r="B24" s="161" t="n">
        <f aca="false">IF(AND(B23&gt;A23,B23&lt;=A24),B23,DATE(YEAR(A24),MONTH(A24),IF(AND(MONTH(A24)=2,Assumptions!$F$79&gt;28),28,Assumptions!$F$79)))</f>
        <v>44357</v>
      </c>
      <c r="C24" s="180" t="e">
        <f aca="false">H23</f>
        <v>#VALUE!</v>
      </c>
      <c r="D24" s="180" t="n">
        <f aca="true">IF(ISNA(MATCH($A24,Months,0))=TRUE(),0,OFFSET(CashFlow!$B$38,0,MATCH($A24,Months,0),1,1))</f>
        <v>0</v>
      </c>
      <c r="E24" s="181" t="e">
        <f aca="true">IF(AND(B24&gt;A23,B24&lt;=A24),IF($B$6="Yes",0,IF(ROW(D24)-ROW($D$9)&gt;$B$5*52,-PMT($B$4/12,$B$5*12,SUM(OFFSET(D24,0,0,-$B$5*12,1)),0,0),-PMT($B$4/12,$B$5*12,SUM(OFFSET(D24,0,0,ROW($D$8)-ROW(D24),1)),0,0))),0)</f>
        <v>#VALUE!</v>
      </c>
      <c r="F24" s="181" t="e">
        <f aca="false">IF(AND(B24&gt;A23,B24&lt;=A24),(H23+D24)*$B$4/12,0)</f>
        <v>#VALUE!</v>
      </c>
      <c r="G24" s="181" t="e">
        <f aca="false">IF($B$6="Yes",0,E24-F24)</f>
        <v>#VALUE!</v>
      </c>
      <c r="H24" s="182" t="e">
        <f aca="false">IF(ROUND(SUM(C24:D24,-G24),0)=0,0,IF($B$6="Yes",SUM($D$9:D24),SUM(C24:D24,-G24)))</f>
        <v>#VALUE!</v>
      </c>
      <c r="I24" s="183" t="e">
        <f aca="false">IF(E24&gt;0,MAX(I$9:I23)+1,"-")</f>
        <v>#VALUE!</v>
      </c>
    </row>
    <row r="25" customFormat="false" ht="15.75" hidden="false" customHeight="true" outlineLevel="0" collapsed="false">
      <c r="A25" s="166" t="n">
        <f aca="false">DATE(YEAR(A24),MONTH(A24),DAY(A24)+7)</f>
        <v>44367</v>
      </c>
      <c r="B25" s="161" t="n">
        <f aca="false">IF(AND(B24&gt;A24,B24&lt;=A25),B24,DATE(YEAR(A25),MONTH(A25),IF(AND(MONTH(A25)=2,Assumptions!$F$79&gt;28),28,Assumptions!$F$79)))</f>
        <v>44357</v>
      </c>
      <c r="C25" s="180" t="e">
        <f aca="false">H24</f>
        <v>#VALUE!</v>
      </c>
      <c r="D25" s="180" t="n">
        <f aca="true">IF(ISNA(MATCH($A25,Months,0))=TRUE(),0,OFFSET(CashFlow!$B$38,0,MATCH($A25,Months,0),1,1))</f>
        <v>0</v>
      </c>
      <c r="E25" s="181" t="n">
        <f aca="true">IF(AND(B25&gt;A24,B25&lt;=A25),IF($B$6="Yes",0,IF(ROW(D25)-ROW($D$9)&gt;$B$5*52,-PMT($B$4/12,$B$5*12,SUM(OFFSET(D25,0,0,-$B$5*12,1)),0,0),-PMT($B$4/12,$B$5*12,SUM(OFFSET(D25,0,0,ROW($D$8)-ROW(D25),1)),0,0))),0)</f>
        <v>0</v>
      </c>
      <c r="F25" s="181" t="n">
        <f aca="false">IF(AND(B25&gt;A24,B25&lt;=A25),(H24+D25)*$B$4/12,0)</f>
        <v>0</v>
      </c>
      <c r="G25" s="181" t="n">
        <f aca="false">IF($B$6="Yes",0,E25-F25)</f>
        <v>0</v>
      </c>
      <c r="H25" s="182" t="e">
        <f aca="false">IF(ROUND(SUM(C25:D25,-G25),0)=0,0,IF($B$6="Yes",SUM($D$9:D25),SUM(C25:D25,-G25)))</f>
        <v>#VALUE!</v>
      </c>
      <c r="I25" s="183" t="str">
        <f aca="false">IF(E25&gt;0,MAX(I$9:I24)+1,"-")</f>
        <v>-</v>
      </c>
    </row>
    <row r="26" customFormat="false" ht="15.75" hidden="false" customHeight="true" outlineLevel="0" collapsed="false">
      <c r="A26" s="166" t="n">
        <f aca="false">DATE(YEAR(A25),MONTH(A25),DAY(A25)+7)</f>
        <v>44374</v>
      </c>
      <c r="B26" s="161" t="n">
        <f aca="false">IF(AND(B25&gt;A25,B25&lt;=A26),B25,DATE(YEAR(A26),MONTH(A26),IF(AND(MONTH(A26)=2,Assumptions!$F$79&gt;28),28,Assumptions!$F$79)))</f>
        <v>44357</v>
      </c>
      <c r="C26" s="180" t="e">
        <f aca="false">H25</f>
        <v>#VALUE!</v>
      </c>
      <c r="D26" s="180" t="n">
        <f aca="true">IF(ISNA(MATCH($A26,Months,0))=TRUE(),0,OFFSET(CashFlow!$B$38,0,MATCH($A26,Months,0),1,1))</f>
        <v>0</v>
      </c>
      <c r="E26" s="181" t="n">
        <f aca="true">IF(AND(B26&gt;A25,B26&lt;=A26),IF($B$6="Yes",0,IF(ROW(D26)-ROW($D$9)&gt;$B$5*52,-PMT($B$4/12,$B$5*12,SUM(OFFSET(D26,0,0,-$B$5*12,1)),0,0),-PMT($B$4/12,$B$5*12,SUM(OFFSET(D26,0,0,ROW($D$8)-ROW(D26),1)),0,0))),0)</f>
        <v>0</v>
      </c>
      <c r="F26" s="181" t="n">
        <f aca="false">IF(AND(B26&gt;A25,B26&lt;=A26),(H25+D26)*$B$4/12,0)</f>
        <v>0</v>
      </c>
      <c r="G26" s="181" t="n">
        <f aca="false">IF($B$6="Yes",0,E26-F26)</f>
        <v>0</v>
      </c>
      <c r="H26" s="182" t="e">
        <f aca="false">IF(ROUND(SUM(C26:D26,-G26),0)=0,0,IF($B$6="Yes",SUM($D$9:D26),SUM(C26:D26,-G26)))</f>
        <v>#VALUE!</v>
      </c>
      <c r="I26" s="183" t="str">
        <f aca="false">IF(E26&gt;0,MAX(I$9:I25)+1,"-")</f>
        <v>-</v>
      </c>
    </row>
    <row r="27" customFormat="false" ht="15.75" hidden="false" customHeight="true" outlineLevel="0" collapsed="false">
      <c r="A27" s="166" t="n">
        <f aca="false">DATE(YEAR(A26),MONTH(A26),DAY(A26)+7)</f>
        <v>44381</v>
      </c>
      <c r="B27" s="161" t="n">
        <f aca="false">IF(AND(B26&gt;A26,B26&lt;=A27),B26,DATE(YEAR(A27),MONTH(A27),IF(AND(MONTH(A27)=2,Assumptions!$F$79&gt;28),28,Assumptions!$F$79)))</f>
        <v>44387</v>
      </c>
      <c r="C27" s="180" t="e">
        <f aca="false">H26</f>
        <v>#VALUE!</v>
      </c>
      <c r="D27" s="180" t="n">
        <f aca="true">IF(ISNA(MATCH($A27,Months,0))=TRUE(),0,OFFSET(CashFlow!$B$38,0,MATCH($A27,Months,0),1,1))</f>
        <v>0</v>
      </c>
      <c r="E27" s="181" t="n">
        <f aca="true">IF(AND(B27&gt;A26,B27&lt;=A27),IF($B$6="Yes",0,IF(ROW(D27)-ROW($D$9)&gt;$B$5*52,-PMT($B$4/12,$B$5*12,SUM(OFFSET(D27,0,0,-$B$5*12,1)),0,0),-PMT($B$4/12,$B$5*12,SUM(OFFSET(D27,0,0,ROW($D$8)-ROW(D27),1)),0,0))),0)</f>
        <v>0</v>
      </c>
      <c r="F27" s="181" t="n">
        <f aca="false">IF(AND(B27&gt;A26,B27&lt;=A27),(H26+D27)*$B$4/12,0)</f>
        <v>0</v>
      </c>
      <c r="G27" s="181" t="n">
        <f aca="false">IF($B$6="Yes",0,E27-F27)</f>
        <v>0</v>
      </c>
      <c r="H27" s="182" t="e">
        <f aca="false">IF(ROUND(SUM(C27:D27,-G27),0)=0,0,IF($B$6="Yes",SUM($D$9:D27),SUM(C27:D27,-G27)))</f>
        <v>#VALUE!</v>
      </c>
      <c r="I27" s="183" t="str">
        <f aca="false">IF(E27&gt;0,MAX(I$9:I26)+1,"-")</f>
        <v>-</v>
      </c>
    </row>
    <row r="28" customFormat="false" ht="15.75" hidden="false" customHeight="true" outlineLevel="0" collapsed="false">
      <c r="A28" s="166" t="n">
        <f aca="false">DATE(YEAR(A27),MONTH(A27),DAY(A27)+7)</f>
        <v>44388</v>
      </c>
      <c r="B28" s="161" t="n">
        <f aca="false">IF(AND(B27&gt;A27,B27&lt;=A28),B27,DATE(YEAR(A28),MONTH(A28),IF(AND(MONTH(A28)=2,Assumptions!$F$79&gt;28),28,Assumptions!$F$79)))</f>
        <v>44387</v>
      </c>
      <c r="C28" s="180" t="e">
        <f aca="false">H27</f>
        <v>#VALUE!</v>
      </c>
      <c r="D28" s="180" t="n">
        <f aca="true">IF(ISNA(MATCH($A28,Months,0))=TRUE(),0,OFFSET(CashFlow!$B$38,0,MATCH($A28,Months,0),1,1))</f>
        <v>0</v>
      </c>
      <c r="E28" s="181" t="e">
        <f aca="true">IF(AND(B28&gt;A27,B28&lt;=A28),IF($B$6="Yes",0,IF(ROW(D28)-ROW($D$9)&gt;$B$5*52,-PMT($B$4/12,$B$5*12,SUM(OFFSET(D28,0,0,-$B$5*12,1)),0,0),-PMT($B$4/12,$B$5*12,SUM(OFFSET(D28,0,0,ROW($D$8)-ROW(D28),1)),0,0))),0)</f>
        <v>#VALUE!</v>
      </c>
      <c r="F28" s="181" t="e">
        <f aca="false">IF(AND(B28&gt;A27,B28&lt;=A28),(H27+D28)*$B$4/12,0)</f>
        <v>#VALUE!</v>
      </c>
      <c r="G28" s="181" t="e">
        <f aca="false">IF($B$6="Yes",0,E28-F28)</f>
        <v>#VALUE!</v>
      </c>
      <c r="H28" s="182" t="e">
        <f aca="false">IF(ROUND(SUM(C28:D28,-G28),0)=0,0,IF($B$6="Yes",SUM($D$9:D28),SUM(C28:D28,-G28)))</f>
        <v>#VALUE!</v>
      </c>
      <c r="I28" s="183" t="e">
        <f aca="false">IF(E28&gt;0,MAX(I$9:I27)+1,"-")</f>
        <v>#VALUE!</v>
      </c>
    </row>
    <row r="29" customFormat="false" ht="15.75" hidden="false" customHeight="true" outlineLevel="0" collapsed="false">
      <c r="A29" s="166" t="n">
        <f aca="false">DATE(YEAR(A28),MONTH(A28),DAY(A28)+7)</f>
        <v>44395</v>
      </c>
      <c r="B29" s="161" t="n">
        <f aca="false">IF(AND(B28&gt;A28,B28&lt;=A29),B28,DATE(YEAR(A29),MONTH(A29),IF(AND(MONTH(A29)=2,Assumptions!$F$79&gt;28),28,Assumptions!$F$79)))</f>
        <v>44387</v>
      </c>
      <c r="C29" s="180" t="e">
        <f aca="false">H28</f>
        <v>#VALUE!</v>
      </c>
      <c r="D29" s="180" t="n">
        <f aca="true">IF(ISNA(MATCH($A29,Months,0))=TRUE(),0,OFFSET(CashFlow!$B$38,0,MATCH($A29,Months,0),1,1))</f>
        <v>0</v>
      </c>
      <c r="E29" s="181" t="n">
        <f aca="true">IF(AND(B29&gt;A28,B29&lt;=A29),IF($B$6="Yes",0,IF(ROW(D29)-ROW($D$9)&gt;$B$5*52,-PMT($B$4/12,$B$5*12,SUM(OFFSET(D29,0,0,-$B$5*12,1)),0,0),-PMT($B$4/12,$B$5*12,SUM(OFFSET(D29,0,0,ROW($D$8)-ROW(D29),1)),0,0))),0)</f>
        <v>0</v>
      </c>
      <c r="F29" s="181" t="n">
        <f aca="false">IF(AND(B29&gt;A28,B29&lt;=A29),(H28+D29)*$B$4/12,0)</f>
        <v>0</v>
      </c>
      <c r="G29" s="181" t="n">
        <f aca="false">IF($B$6="Yes",0,E29-F29)</f>
        <v>0</v>
      </c>
      <c r="H29" s="182" t="e">
        <f aca="false">IF(ROUND(SUM(C29:D29,-G29),0)=0,0,IF($B$6="Yes",SUM($D$9:D29),SUM(C29:D29,-G29)))</f>
        <v>#VALUE!</v>
      </c>
      <c r="I29" s="183" t="str">
        <f aca="false">IF(E29&gt;0,MAX(I$9:I28)+1,"-")</f>
        <v>-</v>
      </c>
    </row>
    <row r="30" customFormat="false" ht="15.75" hidden="false" customHeight="true" outlineLevel="0" collapsed="false">
      <c r="A30" s="166" t="n">
        <f aca="false">DATE(YEAR(A29),MONTH(A29),DAY(A29)+7)</f>
        <v>44402</v>
      </c>
      <c r="B30" s="161" t="n">
        <f aca="false">IF(AND(B29&gt;A29,B29&lt;=A30),B29,DATE(YEAR(A30),MONTH(A30),IF(AND(MONTH(A30)=2,Assumptions!$F$79&gt;28),28,Assumptions!$F$79)))</f>
        <v>44387</v>
      </c>
      <c r="C30" s="180" t="e">
        <f aca="false">H29</f>
        <v>#VALUE!</v>
      </c>
      <c r="D30" s="180" t="n">
        <f aca="true">IF(ISNA(MATCH($A30,Months,0))=TRUE(),0,OFFSET(CashFlow!$B$38,0,MATCH($A30,Months,0),1,1))</f>
        <v>0</v>
      </c>
      <c r="E30" s="181" t="n">
        <f aca="true">IF(AND(B30&gt;A29,B30&lt;=A30),IF($B$6="Yes",0,IF(ROW(D30)-ROW($D$9)&gt;$B$5*52,-PMT($B$4/12,$B$5*12,SUM(OFFSET(D30,0,0,-$B$5*12,1)),0,0),-PMT($B$4/12,$B$5*12,SUM(OFFSET(D30,0,0,ROW($D$8)-ROW(D30),1)),0,0))),0)</f>
        <v>0</v>
      </c>
      <c r="F30" s="181" t="n">
        <f aca="false">IF(AND(B30&gt;A29,B30&lt;=A30),(H29+D30)*$B$4/12,0)</f>
        <v>0</v>
      </c>
      <c r="G30" s="181" t="n">
        <f aca="false">IF($B$6="Yes",0,E30-F30)</f>
        <v>0</v>
      </c>
      <c r="H30" s="182" t="e">
        <f aca="false">IF(ROUND(SUM(C30:D30,-G30),0)=0,0,IF($B$6="Yes",SUM($D$9:D30),SUM(C30:D30,-G30)))</f>
        <v>#VALUE!</v>
      </c>
      <c r="I30" s="183" t="str">
        <f aca="false">IF(E30&gt;0,MAX(I$9:I29)+1,"-")</f>
        <v>-</v>
      </c>
    </row>
    <row r="31" customFormat="false" ht="15.75" hidden="false" customHeight="true" outlineLevel="0" collapsed="false">
      <c r="A31" s="166" t="n">
        <f aca="false">DATE(YEAR(A30),MONTH(A30),DAY(A30)+7)</f>
        <v>44409</v>
      </c>
      <c r="B31" s="161" t="n">
        <f aca="false">IF(AND(B30&gt;A30,B30&lt;=A31),B30,DATE(YEAR(A31),MONTH(A31),IF(AND(MONTH(A31)=2,Assumptions!$F$79&gt;28),28,Assumptions!$F$79)))</f>
        <v>44418</v>
      </c>
      <c r="C31" s="180" t="e">
        <f aca="false">H30</f>
        <v>#VALUE!</v>
      </c>
      <c r="D31" s="180" t="n">
        <f aca="true">IF(ISNA(MATCH($A31,Months,0))=TRUE(),0,OFFSET(CashFlow!$B$38,0,MATCH($A31,Months,0),1,1))</f>
        <v>0</v>
      </c>
      <c r="E31" s="181" t="n">
        <f aca="true">IF(AND(B31&gt;A30,B31&lt;=A31),IF($B$6="Yes",0,IF(ROW(D31)-ROW($D$9)&gt;$B$5*52,-PMT($B$4/12,$B$5*12,SUM(OFFSET(D31,0,0,-$B$5*12,1)),0,0),-PMT($B$4/12,$B$5*12,SUM(OFFSET(D31,0,0,ROW($D$8)-ROW(D31),1)),0,0))),0)</f>
        <v>0</v>
      </c>
      <c r="F31" s="181" t="n">
        <f aca="false">IF(AND(B31&gt;A30,B31&lt;=A31),(H30+D31)*$B$4/12,0)</f>
        <v>0</v>
      </c>
      <c r="G31" s="181" t="n">
        <f aca="false">IF($B$6="Yes",0,E31-F31)</f>
        <v>0</v>
      </c>
      <c r="H31" s="182" t="e">
        <f aca="false">IF(ROUND(SUM(C31:D31,-G31),0)=0,0,IF($B$6="Yes",SUM($D$9:D31),SUM(C31:D31,-G31)))</f>
        <v>#VALUE!</v>
      </c>
      <c r="I31" s="183" t="str">
        <f aca="false">IF(E31&gt;0,MAX(I$9:I30)+1,"-")</f>
        <v>-</v>
      </c>
    </row>
    <row r="32" customFormat="false" ht="15.75" hidden="false" customHeight="true" outlineLevel="0" collapsed="false">
      <c r="A32" s="166" t="n">
        <f aca="false">DATE(YEAR(A31),MONTH(A31),DAY(A31)+7)</f>
        <v>44416</v>
      </c>
      <c r="B32" s="161" t="n">
        <f aca="false">IF(AND(B31&gt;A31,B31&lt;=A32),B31,DATE(YEAR(A32),MONTH(A32),IF(AND(MONTH(A32)=2,Assumptions!$F$79&gt;28),28,Assumptions!$F$79)))</f>
        <v>44418</v>
      </c>
      <c r="C32" s="180" t="e">
        <f aca="false">H31</f>
        <v>#VALUE!</v>
      </c>
      <c r="D32" s="180" t="n">
        <f aca="true">IF(ISNA(MATCH($A32,Months,0))=TRUE(),0,OFFSET(CashFlow!$B$38,0,MATCH($A32,Months,0),1,1))</f>
        <v>0</v>
      </c>
      <c r="E32" s="181" t="n">
        <f aca="true">IF(AND(B32&gt;A31,B32&lt;=A32),IF($B$6="Yes",0,IF(ROW(D32)-ROW($D$9)&gt;$B$5*52,-PMT($B$4/12,$B$5*12,SUM(OFFSET(D32,0,0,-$B$5*12,1)),0,0),-PMT($B$4/12,$B$5*12,SUM(OFFSET(D32,0,0,ROW($D$8)-ROW(D32),1)),0,0))),0)</f>
        <v>0</v>
      </c>
      <c r="F32" s="181" t="n">
        <f aca="false">IF(AND(B32&gt;A31,B32&lt;=A32),(H31+D32)*$B$4/12,0)</f>
        <v>0</v>
      </c>
      <c r="G32" s="181" t="n">
        <f aca="false">IF($B$6="Yes",0,E32-F32)</f>
        <v>0</v>
      </c>
      <c r="H32" s="182" t="e">
        <f aca="false">IF(ROUND(SUM(C32:D32,-G32),0)=0,0,IF($B$6="Yes",SUM($D$9:D32),SUM(C32:D32,-G32)))</f>
        <v>#VALUE!</v>
      </c>
      <c r="I32" s="183" t="str">
        <f aca="false">IF(E32&gt;0,MAX(I$9:I31)+1,"-")</f>
        <v>-</v>
      </c>
    </row>
    <row r="33" customFormat="false" ht="15.75" hidden="false" customHeight="true" outlineLevel="0" collapsed="false">
      <c r="A33" s="166" t="n">
        <f aca="false">DATE(YEAR(A32),MONTH(A32),DAY(A32)+7)</f>
        <v>44423</v>
      </c>
      <c r="B33" s="161" t="n">
        <f aca="false">IF(AND(B32&gt;A32,B32&lt;=A33),B32,DATE(YEAR(A33),MONTH(A33),IF(AND(MONTH(A33)=2,Assumptions!$F$79&gt;28),28,Assumptions!$F$79)))</f>
        <v>44418</v>
      </c>
      <c r="C33" s="180" t="e">
        <f aca="false">H32</f>
        <v>#VALUE!</v>
      </c>
      <c r="D33" s="180" t="n">
        <f aca="true">IF(ISNA(MATCH($A33,Months,0))=TRUE(),0,OFFSET(CashFlow!$B$38,0,MATCH($A33,Months,0),1,1))</f>
        <v>0</v>
      </c>
      <c r="E33" s="181" t="e">
        <f aca="true">IF(AND(B33&gt;A32,B33&lt;=A33),IF($B$6="Yes",0,IF(ROW(D33)-ROW($D$9)&gt;$B$5*52,-PMT($B$4/12,$B$5*12,SUM(OFFSET(D33,0,0,-$B$5*12,1)),0,0),-PMT($B$4/12,$B$5*12,SUM(OFFSET(D33,0,0,ROW($D$8)-ROW(D33),1)),0,0))),0)</f>
        <v>#VALUE!</v>
      </c>
      <c r="F33" s="181" t="e">
        <f aca="false">IF(AND(B33&gt;A32,B33&lt;=A33),(H32+D33)*$B$4/12,0)</f>
        <v>#VALUE!</v>
      </c>
      <c r="G33" s="181" t="e">
        <f aca="false">IF($B$6="Yes",0,E33-F33)</f>
        <v>#VALUE!</v>
      </c>
      <c r="H33" s="182" t="e">
        <f aca="false">IF(ROUND(SUM(C33:D33,-G33),0)=0,0,IF($B$6="Yes",SUM($D$9:D33),SUM(C33:D33,-G33)))</f>
        <v>#VALUE!</v>
      </c>
      <c r="I33" s="183" t="e">
        <f aca="false">IF(E33&gt;0,MAX(I$9:I32)+1,"-")</f>
        <v>#VALUE!</v>
      </c>
    </row>
    <row r="34" customFormat="false" ht="15.75" hidden="false" customHeight="true" outlineLevel="0" collapsed="false">
      <c r="A34" s="166" t="n">
        <f aca="false">DATE(YEAR(A33),MONTH(A33),DAY(A33)+7)</f>
        <v>44430</v>
      </c>
      <c r="B34" s="161" t="n">
        <f aca="false">IF(AND(B33&gt;A33,B33&lt;=A34),B33,DATE(YEAR(A34),MONTH(A34),IF(AND(MONTH(A34)=2,Assumptions!$F$79&gt;28),28,Assumptions!$F$79)))</f>
        <v>44418</v>
      </c>
      <c r="C34" s="180" t="e">
        <f aca="false">H33</f>
        <v>#VALUE!</v>
      </c>
      <c r="D34" s="180" t="n">
        <f aca="true">IF(ISNA(MATCH($A34,Months,0))=TRUE(),0,OFFSET(CashFlow!$B$38,0,MATCH($A34,Months,0),1,1))</f>
        <v>0</v>
      </c>
      <c r="E34" s="181" t="n">
        <f aca="true">IF(AND(B34&gt;A33,B34&lt;=A34),IF($B$6="Yes",0,IF(ROW(D34)-ROW($D$9)&gt;$B$5*52,-PMT($B$4/12,$B$5*12,SUM(OFFSET(D34,0,0,-$B$5*12,1)),0,0),-PMT($B$4/12,$B$5*12,SUM(OFFSET(D34,0,0,ROW($D$8)-ROW(D34),1)),0,0))),0)</f>
        <v>0</v>
      </c>
      <c r="F34" s="181" t="n">
        <f aca="false">IF(AND(B34&gt;A33,B34&lt;=A34),(H33+D34)*$B$4/12,0)</f>
        <v>0</v>
      </c>
      <c r="G34" s="181" t="n">
        <f aca="false">IF($B$6="Yes",0,E34-F34)</f>
        <v>0</v>
      </c>
      <c r="H34" s="182" t="e">
        <f aca="false">IF(ROUND(SUM(C34:D34,-G34),0)=0,0,IF($B$6="Yes",SUM($D$9:D34),SUM(C34:D34,-G34)))</f>
        <v>#VALUE!</v>
      </c>
      <c r="I34" s="183" t="str">
        <f aca="false">IF(E34&gt;0,MAX(I$9:I33)+1,"-")</f>
        <v>-</v>
      </c>
    </row>
    <row r="35" customFormat="false" ht="15.75" hidden="false" customHeight="true" outlineLevel="0" collapsed="false">
      <c r="A35" s="166" t="n">
        <f aca="false">DATE(YEAR(A34),MONTH(A34),DAY(A34)+7)</f>
        <v>44437</v>
      </c>
      <c r="B35" s="161" t="n">
        <f aca="false">IF(AND(B34&gt;A34,B34&lt;=A35),B34,DATE(YEAR(A35),MONTH(A35),IF(AND(MONTH(A35)=2,Assumptions!$F$79&gt;28),28,Assumptions!$F$79)))</f>
        <v>44418</v>
      </c>
      <c r="C35" s="180" t="e">
        <f aca="false">H34</f>
        <v>#VALUE!</v>
      </c>
      <c r="D35" s="180" t="n">
        <f aca="true">IF(ISNA(MATCH($A35,Months,0))=TRUE(),0,OFFSET(CashFlow!$B$38,0,MATCH($A35,Months,0),1,1))</f>
        <v>0</v>
      </c>
      <c r="E35" s="181" t="n">
        <f aca="true">IF(AND(B35&gt;A34,B35&lt;=A35),IF($B$6="Yes",0,IF(ROW(D35)-ROW($D$9)&gt;$B$5*52,-PMT($B$4/12,$B$5*12,SUM(OFFSET(D35,0,0,-$B$5*12,1)),0,0),-PMT($B$4/12,$B$5*12,SUM(OFFSET(D35,0,0,ROW($D$8)-ROW(D35),1)),0,0))),0)</f>
        <v>0</v>
      </c>
      <c r="F35" s="181" t="n">
        <f aca="false">IF(AND(B35&gt;A34,B35&lt;=A35),(H34+D35)*$B$4/12,0)</f>
        <v>0</v>
      </c>
      <c r="G35" s="181" t="n">
        <f aca="false">IF($B$6="Yes",0,E35-F35)</f>
        <v>0</v>
      </c>
      <c r="H35" s="182" t="e">
        <f aca="false">IF(ROUND(SUM(C35:D35,-G35),0)=0,0,IF($B$6="Yes",SUM($D$9:D35),SUM(C35:D35,-G35)))</f>
        <v>#VALUE!</v>
      </c>
      <c r="I35" s="183" t="str">
        <f aca="false">IF(E35&gt;0,MAX(I$9:I34)+1,"-")</f>
        <v>-</v>
      </c>
    </row>
    <row r="36" customFormat="false" ht="15.75" hidden="false" customHeight="true" outlineLevel="0" collapsed="false">
      <c r="A36" s="166" t="n">
        <f aca="false">DATE(YEAR(A35),MONTH(A35),DAY(A35)+7)</f>
        <v>44444</v>
      </c>
      <c r="B36" s="161" t="n">
        <f aca="false">IF(AND(B35&gt;A35,B35&lt;=A36),B35,DATE(YEAR(A36),MONTH(A36),IF(AND(MONTH(A36)=2,Assumptions!$F$79&gt;28),28,Assumptions!$F$79)))</f>
        <v>44449</v>
      </c>
      <c r="C36" s="180" t="e">
        <f aca="false">H35</f>
        <v>#VALUE!</v>
      </c>
      <c r="D36" s="180" t="n">
        <f aca="true">IF(ISNA(MATCH($A36,Months,0))=TRUE(),0,OFFSET(CashFlow!$B$38,0,MATCH($A36,Months,0),1,1))</f>
        <v>0</v>
      </c>
      <c r="E36" s="181" t="n">
        <f aca="true">IF(AND(B36&gt;A35,B36&lt;=A36),IF($B$6="Yes",0,IF(ROW(D36)-ROW($D$9)&gt;$B$5*52,-PMT($B$4/12,$B$5*12,SUM(OFFSET(D36,0,0,-$B$5*12,1)),0,0),-PMT($B$4/12,$B$5*12,SUM(OFFSET(D36,0,0,ROW($D$8)-ROW(D36),1)),0,0))),0)</f>
        <v>0</v>
      </c>
      <c r="F36" s="181" t="n">
        <f aca="false">IF(AND(B36&gt;A35,B36&lt;=A36),(H35+D36)*$B$4/12,0)</f>
        <v>0</v>
      </c>
      <c r="G36" s="181" t="n">
        <f aca="false">IF($B$6="Yes",0,E36-F36)</f>
        <v>0</v>
      </c>
      <c r="H36" s="182" t="e">
        <f aca="false">IF(ROUND(SUM(C36:D36,-G36),0)=0,0,IF($B$6="Yes",SUM($D$9:D36),SUM(C36:D36,-G36)))</f>
        <v>#VALUE!</v>
      </c>
      <c r="I36" s="183" t="str">
        <f aca="false">IF(E36&gt;0,MAX(I$9:I35)+1,"-")</f>
        <v>-</v>
      </c>
    </row>
    <row r="37" customFormat="false" ht="15.75" hidden="false" customHeight="true" outlineLevel="0" collapsed="false">
      <c r="A37" s="166" t="n">
        <f aca="false">DATE(YEAR(A36),MONTH(A36),DAY(A36)+7)</f>
        <v>44451</v>
      </c>
      <c r="B37" s="161" t="n">
        <f aca="false">IF(AND(B36&gt;A36,B36&lt;=A37),B36,DATE(YEAR(A37),MONTH(A37),IF(AND(MONTH(A37)=2,Assumptions!$F$79&gt;28),28,Assumptions!$F$79)))</f>
        <v>44449</v>
      </c>
      <c r="C37" s="180" t="e">
        <f aca="false">H36</f>
        <v>#VALUE!</v>
      </c>
      <c r="D37" s="180" t="n">
        <f aca="true">IF(ISNA(MATCH($A37,Months,0))=TRUE(),0,OFFSET(CashFlow!$B$38,0,MATCH($A37,Months,0),1,1))</f>
        <v>0</v>
      </c>
      <c r="E37" s="181" t="e">
        <f aca="true">IF(AND(B37&gt;A36,B37&lt;=A37),IF($B$6="Yes",0,IF(ROW(D37)-ROW($D$9)&gt;$B$5*52,-PMT($B$4/12,$B$5*12,SUM(OFFSET(D37,0,0,-$B$5*12,1)),0,0),-PMT($B$4/12,$B$5*12,SUM(OFFSET(D37,0,0,ROW($D$8)-ROW(D37),1)),0,0))),0)</f>
        <v>#VALUE!</v>
      </c>
      <c r="F37" s="181" t="e">
        <f aca="false">IF(AND(B37&gt;A36,B37&lt;=A37),(H36+D37)*$B$4/12,0)</f>
        <v>#VALUE!</v>
      </c>
      <c r="G37" s="181" t="e">
        <f aca="false">IF($B$6="Yes",0,E37-F37)</f>
        <v>#VALUE!</v>
      </c>
      <c r="H37" s="182" t="e">
        <f aca="false">IF(ROUND(SUM(C37:D37,-G37),0)=0,0,IF($B$6="Yes",SUM($D$9:D37),SUM(C37:D37,-G37)))</f>
        <v>#VALUE!</v>
      </c>
      <c r="I37" s="183" t="e">
        <f aca="false">IF(E37&gt;0,MAX(I$9:I36)+1,"-")</f>
        <v>#VALUE!</v>
      </c>
    </row>
    <row r="38" customFormat="false" ht="15.75" hidden="false" customHeight="true" outlineLevel="0" collapsed="false">
      <c r="A38" s="166" t="n">
        <f aca="false">DATE(YEAR(A37),MONTH(A37),DAY(A37)+7)</f>
        <v>44458</v>
      </c>
      <c r="B38" s="161" t="n">
        <f aca="false">IF(AND(B37&gt;A37,B37&lt;=A38),B37,DATE(YEAR(A38),MONTH(A38),IF(AND(MONTH(A38)=2,Assumptions!$F$79&gt;28),28,Assumptions!$F$79)))</f>
        <v>44449</v>
      </c>
      <c r="C38" s="180" t="e">
        <f aca="false">H37</f>
        <v>#VALUE!</v>
      </c>
      <c r="D38" s="180" t="n">
        <f aca="true">IF(ISNA(MATCH($A38,Months,0))=TRUE(),0,OFFSET(CashFlow!$B$38,0,MATCH($A38,Months,0),1,1))</f>
        <v>0</v>
      </c>
      <c r="E38" s="181" t="n">
        <f aca="true">IF(AND(B38&gt;A37,B38&lt;=A38),IF($B$6="Yes",0,IF(ROW(D38)-ROW($D$9)&gt;$B$5*52,-PMT($B$4/12,$B$5*12,SUM(OFFSET(D38,0,0,-$B$5*12,1)),0,0),-PMT($B$4/12,$B$5*12,SUM(OFFSET(D38,0,0,ROW($D$8)-ROW(D38),1)),0,0))),0)</f>
        <v>0</v>
      </c>
      <c r="F38" s="181" t="n">
        <f aca="false">IF(AND(B38&gt;A37,B38&lt;=A38),(H37+D38)*$B$4/12,0)</f>
        <v>0</v>
      </c>
      <c r="G38" s="181" t="n">
        <f aca="false">IF($B$6="Yes",0,E38-F38)</f>
        <v>0</v>
      </c>
      <c r="H38" s="182" t="e">
        <f aca="false">IF(ROUND(SUM(C38:D38,-G38),0)=0,0,IF($B$6="Yes",SUM($D$9:D38),SUM(C38:D38,-G38)))</f>
        <v>#VALUE!</v>
      </c>
      <c r="I38" s="183" t="str">
        <f aca="false">IF(E38&gt;0,MAX(I$9:I37)+1,"-")</f>
        <v>-</v>
      </c>
    </row>
    <row r="39" customFormat="false" ht="15.75" hidden="false" customHeight="true" outlineLevel="0" collapsed="false">
      <c r="A39" s="166" t="n">
        <f aca="false">DATE(YEAR(A38),MONTH(A38),DAY(A38)+7)</f>
        <v>44465</v>
      </c>
      <c r="B39" s="161" t="n">
        <f aca="false">IF(AND(B38&gt;A38,B38&lt;=A39),B38,DATE(YEAR(A39),MONTH(A39),IF(AND(MONTH(A39)=2,Assumptions!$F$79&gt;28),28,Assumptions!$F$79)))</f>
        <v>44449</v>
      </c>
      <c r="C39" s="180" t="e">
        <f aca="false">H38</f>
        <v>#VALUE!</v>
      </c>
      <c r="D39" s="180" t="n">
        <f aca="true">IF(ISNA(MATCH($A39,Months,0))=TRUE(),0,OFFSET(CashFlow!$B$38,0,MATCH($A39,Months,0),1,1))</f>
        <v>0</v>
      </c>
      <c r="E39" s="181" t="n">
        <f aca="true">IF(AND(B39&gt;A38,B39&lt;=A39),IF($B$6="Yes",0,IF(ROW(D39)-ROW($D$9)&gt;$B$5*52,-PMT($B$4/12,$B$5*12,SUM(OFFSET(D39,0,0,-$B$5*12,1)),0,0),-PMT($B$4/12,$B$5*12,SUM(OFFSET(D39,0,0,ROW($D$8)-ROW(D39),1)),0,0))),0)</f>
        <v>0</v>
      </c>
      <c r="F39" s="181" t="n">
        <f aca="false">IF(AND(B39&gt;A38,B39&lt;=A39),(H38+D39)*$B$4/12,0)</f>
        <v>0</v>
      </c>
      <c r="G39" s="181" t="n">
        <f aca="false">IF($B$6="Yes",0,E39-F39)</f>
        <v>0</v>
      </c>
      <c r="H39" s="182" t="e">
        <f aca="false">IF(ROUND(SUM(C39:D39,-G39),0)=0,0,IF($B$6="Yes",SUM($D$9:D39),SUM(C39:D39,-G39)))</f>
        <v>#VALUE!</v>
      </c>
      <c r="I39" s="183" t="str">
        <f aca="false">IF(E39&gt;0,MAX(I$9:I38)+1,"-")</f>
        <v>-</v>
      </c>
    </row>
    <row r="40" customFormat="false" ht="15.75" hidden="false" customHeight="true" outlineLevel="0" collapsed="false">
      <c r="A40" s="166" t="n">
        <f aca="false">DATE(YEAR(A39),MONTH(A39),DAY(A39)+7)</f>
        <v>44472</v>
      </c>
      <c r="B40" s="161" t="n">
        <f aca="false">IF(AND(B39&gt;A39,B39&lt;=A40),B39,DATE(YEAR(A40),MONTH(A40),IF(AND(MONTH(A40)=2,Assumptions!$F$79&gt;28),28,Assumptions!$F$79)))</f>
        <v>44479</v>
      </c>
      <c r="C40" s="180" t="e">
        <f aca="false">H39</f>
        <v>#VALUE!</v>
      </c>
      <c r="D40" s="180" t="n">
        <f aca="true">IF(ISNA(MATCH($A40,Months,0))=TRUE(),0,OFFSET(CashFlow!$B$38,0,MATCH($A40,Months,0),1,1))</f>
        <v>0</v>
      </c>
      <c r="E40" s="181" t="n">
        <f aca="true">IF(AND(B40&gt;A39,B40&lt;=A40),IF($B$6="Yes",0,IF(ROW(D40)-ROW($D$9)&gt;$B$5*52,-PMT($B$4/12,$B$5*12,SUM(OFFSET(D40,0,0,-$B$5*12,1)),0,0),-PMT($B$4/12,$B$5*12,SUM(OFFSET(D40,0,0,ROW($D$8)-ROW(D40),1)),0,0))),0)</f>
        <v>0</v>
      </c>
      <c r="F40" s="181" t="n">
        <f aca="false">IF(AND(B40&gt;A39,B40&lt;=A40),(H39+D40)*$B$4/12,0)</f>
        <v>0</v>
      </c>
      <c r="G40" s="181" t="n">
        <f aca="false">IF($B$6="Yes",0,E40-F40)</f>
        <v>0</v>
      </c>
      <c r="H40" s="182" t="e">
        <f aca="false">IF(ROUND(SUM(C40:D40,-G40),0)=0,0,IF($B$6="Yes",SUM($D$9:D40),SUM(C40:D40,-G40)))</f>
        <v>#VALUE!</v>
      </c>
      <c r="I40" s="183" t="str">
        <f aca="false">IF(E40&gt;0,MAX(I$9:I39)+1,"-")</f>
        <v>-</v>
      </c>
    </row>
    <row r="41" customFormat="false" ht="15.75" hidden="false" customHeight="true" outlineLevel="0" collapsed="false">
      <c r="A41" s="166" t="n">
        <f aca="false">DATE(YEAR(A40),MONTH(A40),DAY(A40)+7)</f>
        <v>44479</v>
      </c>
      <c r="B41" s="161" t="n">
        <f aca="false">IF(AND(B40&gt;A40,B40&lt;=A41),B40,DATE(YEAR(A41),MONTH(A41),IF(AND(MONTH(A41)=2,Assumptions!$F$79&gt;28),28,Assumptions!$F$79)))</f>
        <v>44479</v>
      </c>
      <c r="C41" s="180" t="e">
        <f aca="false">H40</f>
        <v>#VALUE!</v>
      </c>
      <c r="D41" s="180" t="n">
        <f aca="true">IF(ISNA(MATCH($A41,Months,0))=TRUE(),0,OFFSET(CashFlow!$B$38,0,MATCH($A41,Months,0),1,1))</f>
        <v>0</v>
      </c>
      <c r="E41" s="181" t="e">
        <f aca="true">IF(AND(B41&gt;A40,B41&lt;=A41),IF($B$6="Yes",0,IF(ROW(D41)-ROW($D$9)&gt;$B$5*52,-PMT($B$4/12,$B$5*12,SUM(OFFSET(D41,0,0,-$B$5*12,1)),0,0),-PMT($B$4/12,$B$5*12,SUM(OFFSET(D41,0,0,ROW($D$8)-ROW(D41),1)),0,0))),0)</f>
        <v>#VALUE!</v>
      </c>
      <c r="F41" s="181" t="e">
        <f aca="false">IF(AND(B41&gt;A40,B41&lt;=A41),(H40+D41)*$B$4/12,0)</f>
        <v>#VALUE!</v>
      </c>
      <c r="G41" s="181" t="e">
        <f aca="false">IF($B$6="Yes",0,E41-F41)</f>
        <v>#VALUE!</v>
      </c>
      <c r="H41" s="182" t="e">
        <f aca="false">IF(ROUND(SUM(C41:D41,-G41),0)=0,0,IF($B$6="Yes",SUM($D$9:D41),SUM(C41:D41,-G41)))</f>
        <v>#VALUE!</v>
      </c>
      <c r="I41" s="183" t="e">
        <f aca="false">IF(E41&gt;0,MAX(I$9:I40)+1,"-")</f>
        <v>#VALUE!</v>
      </c>
    </row>
    <row r="42" customFormat="false" ht="15.75" hidden="false" customHeight="true" outlineLevel="0" collapsed="false">
      <c r="A42" s="166" t="n">
        <f aca="false">DATE(YEAR(A41),MONTH(A41),DAY(A41)+7)</f>
        <v>44486</v>
      </c>
      <c r="B42" s="161" t="n">
        <f aca="false">IF(AND(B41&gt;A41,B41&lt;=A42),B41,DATE(YEAR(A42),MONTH(A42),IF(AND(MONTH(A42)=2,Assumptions!$F$79&gt;28),28,Assumptions!$F$79)))</f>
        <v>44479</v>
      </c>
      <c r="C42" s="180" t="e">
        <f aca="false">H41</f>
        <v>#VALUE!</v>
      </c>
      <c r="D42" s="180" t="n">
        <f aca="true">IF(ISNA(MATCH($A42,Months,0))=TRUE(),0,OFFSET(CashFlow!$B$38,0,MATCH($A42,Months,0),1,1))</f>
        <v>0</v>
      </c>
      <c r="E42" s="181" t="n">
        <f aca="true">IF(AND(B42&gt;A41,B42&lt;=A42),IF($B$6="Yes",0,IF(ROW(D42)-ROW($D$9)&gt;$B$5*52,-PMT($B$4/12,$B$5*12,SUM(OFFSET(D42,0,0,-$B$5*12,1)),0,0),-PMT($B$4/12,$B$5*12,SUM(OFFSET(D42,0,0,ROW($D$8)-ROW(D42),1)),0,0))),0)</f>
        <v>0</v>
      </c>
      <c r="F42" s="181" t="n">
        <f aca="false">IF(AND(B42&gt;A41,B42&lt;=A42),(H41+D42)*$B$4/12,0)</f>
        <v>0</v>
      </c>
      <c r="G42" s="181" t="n">
        <f aca="false">IF($B$6="Yes",0,E42-F42)</f>
        <v>0</v>
      </c>
      <c r="H42" s="182" t="e">
        <f aca="false">IF(ROUND(SUM(C42:D42,-G42),0)=0,0,IF($B$6="Yes",SUM($D$9:D42),SUM(C42:D42,-G42)))</f>
        <v>#VALUE!</v>
      </c>
      <c r="I42" s="183" t="str">
        <f aca="false">IF(E42&gt;0,MAX(I$9:I41)+1,"-")</f>
        <v>-</v>
      </c>
    </row>
    <row r="43" customFormat="false" ht="15.75" hidden="false" customHeight="true" outlineLevel="0" collapsed="false">
      <c r="A43" s="166" t="n">
        <f aca="false">DATE(YEAR(A42),MONTH(A42),DAY(A42)+7)</f>
        <v>44493</v>
      </c>
      <c r="B43" s="161" t="n">
        <f aca="false">IF(AND(B42&gt;A42,B42&lt;=A43),B42,DATE(YEAR(A43),MONTH(A43),IF(AND(MONTH(A43)=2,Assumptions!$F$79&gt;28),28,Assumptions!$F$79)))</f>
        <v>44479</v>
      </c>
      <c r="C43" s="180" t="e">
        <f aca="false">H42</f>
        <v>#VALUE!</v>
      </c>
      <c r="D43" s="180" t="n">
        <f aca="true">IF(ISNA(MATCH($A43,Months,0))=TRUE(),0,OFFSET(CashFlow!$B$38,0,MATCH($A43,Months,0),1,1))</f>
        <v>0</v>
      </c>
      <c r="E43" s="181" t="n">
        <f aca="true">IF(AND(B43&gt;A42,B43&lt;=A43),IF($B$6="Yes",0,IF(ROW(D43)-ROW($D$9)&gt;$B$5*52,-PMT($B$4/12,$B$5*12,SUM(OFFSET(D43,0,0,-$B$5*12,1)),0,0),-PMT($B$4/12,$B$5*12,SUM(OFFSET(D43,0,0,ROW($D$8)-ROW(D43),1)),0,0))),0)</f>
        <v>0</v>
      </c>
      <c r="F43" s="181" t="n">
        <f aca="false">IF(AND(B43&gt;A42,B43&lt;=A43),(H42+D43)*$B$4/12,0)</f>
        <v>0</v>
      </c>
      <c r="G43" s="181" t="n">
        <f aca="false">IF($B$6="Yes",0,E43-F43)</f>
        <v>0</v>
      </c>
      <c r="H43" s="182" t="e">
        <f aca="false">IF(ROUND(SUM(C43:D43,-G43),0)=0,0,IF($B$6="Yes",SUM($D$9:D43),SUM(C43:D43,-G43)))</f>
        <v>#VALUE!</v>
      </c>
      <c r="I43" s="183" t="str">
        <f aca="false">IF(E43&gt;0,MAX(I$9:I42)+1,"-")</f>
        <v>-</v>
      </c>
    </row>
    <row r="44" customFormat="false" ht="15.75" hidden="false" customHeight="true" outlineLevel="0" collapsed="false">
      <c r="A44" s="166" t="n">
        <f aca="false">DATE(YEAR(A43),MONTH(A43),DAY(A43)+7)</f>
        <v>44500</v>
      </c>
      <c r="B44" s="161" t="n">
        <f aca="false">IF(AND(B43&gt;A43,B43&lt;=A44),B43,DATE(YEAR(A44),MONTH(A44),IF(AND(MONTH(A44)=2,Assumptions!$F$79&gt;28),28,Assumptions!$F$79)))</f>
        <v>44479</v>
      </c>
      <c r="C44" s="180" t="e">
        <f aca="false">H43</f>
        <v>#VALUE!</v>
      </c>
      <c r="D44" s="180" t="n">
        <f aca="true">IF(ISNA(MATCH($A44,Months,0))=TRUE(),0,OFFSET(CashFlow!$B$38,0,MATCH($A44,Months,0),1,1))</f>
        <v>0</v>
      </c>
      <c r="E44" s="181" t="n">
        <f aca="true">IF(AND(B44&gt;A43,B44&lt;=A44),IF($B$6="Yes",0,IF(ROW(D44)-ROW($D$9)&gt;$B$5*52,-PMT($B$4/12,$B$5*12,SUM(OFFSET(D44,0,0,-$B$5*12,1)),0,0),-PMT($B$4/12,$B$5*12,SUM(OFFSET(D44,0,0,ROW($D$8)-ROW(D44),1)),0,0))),0)</f>
        <v>0</v>
      </c>
      <c r="F44" s="181" t="n">
        <f aca="false">IF(AND(B44&gt;A43,B44&lt;=A44),(H43+D44)*$B$4/12,0)</f>
        <v>0</v>
      </c>
      <c r="G44" s="181" t="n">
        <f aca="false">IF($B$6="Yes",0,E44-F44)</f>
        <v>0</v>
      </c>
      <c r="H44" s="182" t="e">
        <f aca="false">IF(ROUND(SUM(C44:D44,-G44),0)=0,0,IF($B$6="Yes",SUM($D$9:D44),SUM(C44:D44,-G44)))</f>
        <v>#VALUE!</v>
      </c>
      <c r="I44" s="183" t="str">
        <f aca="false">IF(E44&gt;0,MAX(I$9:I43)+1,"-")</f>
        <v>-</v>
      </c>
    </row>
    <row r="45" customFormat="false" ht="15.75" hidden="false" customHeight="true" outlineLevel="0" collapsed="false">
      <c r="A45" s="166" t="n">
        <f aca="false">DATE(YEAR(A44),MONTH(A44),DAY(A44)+7)</f>
        <v>44507</v>
      </c>
      <c r="B45" s="161" t="n">
        <f aca="false">IF(AND(B44&gt;A44,B44&lt;=A45),B44,DATE(YEAR(A45),MONTH(A45),IF(AND(MONTH(A45)=2,Assumptions!$F$79&gt;28),28,Assumptions!$F$79)))</f>
        <v>44510</v>
      </c>
      <c r="C45" s="180" t="e">
        <f aca="false">H44</f>
        <v>#VALUE!</v>
      </c>
      <c r="D45" s="180" t="n">
        <f aca="true">IF(ISNA(MATCH($A45,Months,0))=TRUE(),0,OFFSET(CashFlow!$B$38,0,MATCH($A45,Months,0),1,1))</f>
        <v>0</v>
      </c>
      <c r="E45" s="181" t="n">
        <f aca="true">IF(AND(B45&gt;A44,B45&lt;=A45),IF($B$6="Yes",0,IF(ROW(D45)-ROW($D$9)&gt;$B$5*52,-PMT($B$4/12,$B$5*12,SUM(OFFSET(D45,0,0,-$B$5*12,1)),0,0),-PMT($B$4/12,$B$5*12,SUM(OFFSET(D45,0,0,ROW($D$8)-ROW(D45),1)),0,0))),0)</f>
        <v>0</v>
      </c>
      <c r="F45" s="181" t="n">
        <f aca="false">IF(AND(B45&gt;A44,B45&lt;=A45),(H44+D45)*$B$4/12,0)</f>
        <v>0</v>
      </c>
      <c r="G45" s="181" t="n">
        <f aca="false">IF($B$6="Yes",0,E45-F45)</f>
        <v>0</v>
      </c>
      <c r="H45" s="182" t="e">
        <f aca="false">IF(ROUND(SUM(C45:D45,-G45),0)=0,0,IF($B$6="Yes",SUM($D$9:D45),SUM(C45:D45,-G45)))</f>
        <v>#VALUE!</v>
      </c>
      <c r="I45" s="183" t="str">
        <f aca="false">IF(E45&gt;0,MAX(I$9:I44)+1,"-")</f>
        <v>-</v>
      </c>
    </row>
    <row r="46" customFormat="false" ht="15.75" hidden="false" customHeight="true" outlineLevel="0" collapsed="false">
      <c r="A46" s="166" t="n">
        <f aca="false">DATE(YEAR(A45),MONTH(A45),DAY(A45)+7)</f>
        <v>44514</v>
      </c>
      <c r="B46" s="161" t="n">
        <f aca="false">IF(AND(B45&gt;A45,B45&lt;=A46),B45,DATE(YEAR(A46),MONTH(A46),IF(AND(MONTH(A46)=2,Assumptions!$F$79&gt;28),28,Assumptions!$F$79)))</f>
        <v>44510</v>
      </c>
      <c r="C46" s="180" t="e">
        <f aca="false">H45</f>
        <v>#VALUE!</v>
      </c>
      <c r="D46" s="180" t="n">
        <f aca="true">IF(ISNA(MATCH($A46,Months,0))=TRUE(),0,OFFSET(CashFlow!$B$38,0,MATCH($A46,Months,0),1,1))</f>
        <v>0</v>
      </c>
      <c r="E46" s="181" t="e">
        <f aca="true">IF(AND(B46&gt;A45,B46&lt;=A46),IF($B$6="Yes",0,IF(ROW(D46)-ROW($D$9)&gt;$B$5*52,-PMT($B$4/12,$B$5*12,SUM(OFFSET(D46,0,0,-$B$5*12,1)),0,0),-PMT($B$4/12,$B$5*12,SUM(OFFSET(D46,0,0,ROW($D$8)-ROW(D46),1)),0,0))),0)</f>
        <v>#VALUE!</v>
      </c>
      <c r="F46" s="181" t="e">
        <f aca="false">IF(AND(B46&gt;A45,B46&lt;=A46),(H45+D46)*$B$4/12,0)</f>
        <v>#VALUE!</v>
      </c>
      <c r="G46" s="181" t="e">
        <f aca="false">IF($B$6="Yes",0,E46-F46)</f>
        <v>#VALUE!</v>
      </c>
      <c r="H46" s="182" t="e">
        <f aca="false">IF(ROUND(SUM(C46:D46,-G46),0)=0,0,IF($B$6="Yes",SUM($D$9:D46),SUM(C46:D46,-G46)))</f>
        <v>#VALUE!</v>
      </c>
      <c r="I46" s="183" t="e">
        <f aca="false">IF(E46&gt;0,MAX(I$9:I45)+1,"-")</f>
        <v>#VALUE!</v>
      </c>
    </row>
    <row r="47" customFormat="false" ht="15.75" hidden="false" customHeight="true" outlineLevel="0" collapsed="false">
      <c r="A47" s="166" t="n">
        <f aca="false">DATE(YEAR(A46),MONTH(A46),DAY(A46)+7)</f>
        <v>44521</v>
      </c>
      <c r="B47" s="161" t="n">
        <f aca="false">IF(AND(B46&gt;A46,B46&lt;=A47),B46,DATE(YEAR(A47),MONTH(A47),IF(AND(MONTH(A47)=2,Assumptions!$F$79&gt;28),28,Assumptions!$F$79)))</f>
        <v>44510</v>
      </c>
      <c r="C47" s="180" t="e">
        <f aca="false">H46</f>
        <v>#VALUE!</v>
      </c>
      <c r="D47" s="180" t="n">
        <f aca="true">IF(ISNA(MATCH($A47,Months,0))=TRUE(),0,OFFSET(CashFlow!$B$38,0,MATCH($A47,Months,0),1,1))</f>
        <v>0</v>
      </c>
      <c r="E47" s="181" t="n">
        <f aca="true">IF(AND(B47&gt;A46,B47&lt;=A47),IF($B$6="Yes",0,IF(ROW(D47)-ROW($D$9)&gt;$B$5*52,-PMT($B$4/12,$B$5*12,SUM(OFFSET(D47,0,0,-$B$5*12,1)),0,0),-PMT($B$4/12,$B$5*12,SUM(OFFSET(D47,0,0,ROW($D$8)-ROW(D47),1)),0,0))),0)</f>
        <v>0</v>
      </c>
      <c r="F47" s="181" t="n">
        <f aca="false">IF(AND(B47&gt;A46,B47&lt;=A47),(H46+D47)*$B$4/12,0)</f>
        <v>0</v>
      </c>
      <c r="G47" s="181" t="n">
        <f aca="false">IF($B$6="Yes",0,E47-F47)</f>
        <v>0</v>
      </c>
      <c r="H47" s="182" t="e">
        <f aca="false">IF(ROUND(SUM(C47:D47,-G47),0)=0,0,IF($B$6="Yes",SUM($D$9:D47),SUM(C47:D47,-G47)))</f>
        <v>#VALUE!</v>
      </c>
      <c r="I47" s="183" t="str">
        <f aca="false">IF(E47&gt;0,MAX(I$9:I46)+1,"-")</f>
        <v>-</v>
      </c>
    </row>
    <row r="48" customFormat="false" ht="15.75" hidden="false" customHeight="true" outlineLevel="0" collapsed="false">
      <c r="A48" s="166" t="n">
        <f aca="false">DATE(YEAR(A47),MONTH(A47),DAY(A47)+7)</f>
        <v>44528</v>
      </c>
      <c r="B48" s="161" t="n">
        <f aca="false">IF(AND(B47&gt;A47,B47&lt;=A48),B47,DATE(YEAR(A48),MONTH(A48),IF(AND(MONTH(A48)=2,Assumptions!$F$79&gt;28),28,Assumptions!$F$79)))</f>
        <v>44510</v>
      </c>
      <c r="C48" s="180" t="e">
        <f aca="false">H47</f>
        <v>#VALUE!</v>
      </c>
      <c r="D48" s="180" t="n">
        <f aca="true">IF(ISNA(MATCH($A48,Months,0))=TRUE(),0,OFFSET(CashFlow!$B$38,0,MATCH($A48,Months,0),1,1))</f>
        <v>0</v>
      </c>
      <c r="E48" s="181" t="n">
        <f aca="true">IF(AND(B48&gt;A47,B48&lt;=A48),IF($B$6="Yes",0,IF(ROW(D48)-ROW($D$9)&gt;$B$5*52,-PMT($B$4/12,$B$5*12,SUM(OFFSET(D48,0,0,-$B$5*12,1)),0,0),-PMT($B$4/12,$B$5*12,SUM(OFFSET(D48,0,0,ROW($D$8)-ROW(D48),1)),0,0))),0)</f>
        <v>0</v>
      </c>
      <c r="F48" s="181" t="n">
        <f aca="false">IF(AND(B48&gt;A47,B48&lt;=A48),(H47+D48)*$B$4/12,0)</f>
        <v>0</v>
      </c>
      <c r="G48" s="181" t="n">
        <f aca="false">IF($B$6="Yes",0,E48-F48)</f>
        <v>0</v>
      </c>
      <c r="H48" s="182" t="e">
        <f aca="false">IF(ROUND(SUM(C48:D48,-G48),0)=0,0,IF($B$6="Yes",SUM($D$9:D48),SUM(C48:D48,-G48)))</f>
        <v>#VALUE!</v>
      </c>
      <c r="I48" s="183" t="str">
        <f aca="false">IF(E48&gt;0,MAX(I$9:I47)+1,"-")</f>
        <v>-</v>
      </c>
    </row>
    <row r="49" customFormat="false" ht="15.75" hidden="false" customHeight="true" outlineLevel="0" collapsed="false">
      <c r="A49" s="166" t="n">
        <f aca="false">DATE(YEAR(A48),MONTH(A48),DAY(A48)+7)</f>
        <v>44535</v>
      </c>
      <c r="B49" s="161" t="n">
        <f aca="false">IF(AND(B48&gt;A48,B48&lt;=A49),B48,DATE(YEAR(A49),MONTH(A49),IF(AND(MONTH(A49)=2,Assumptions!$F$79&gt;28),28,Assumptions!$F$79)))</f>
        <v>44540</v>
      </c>
      <c r="C49" s="180" t="e">
        <f aca="false">H48</f>
        <v>#VALUE!</v>
      </c>
      <c r="D49" s="180" t="n">
        <f aca="true">IF(ISNA(MATCH($A49,Months,0))=TRUE(),0,OFFSET(CashFlow!$B$38,0,MATCH($A49,Months,0),1,1))</f>
        <v>0</v>
      </c>
      <c r="E49" s="181" t="n">
        <f aca="true">IF(AND(B49&gt;A48,B49&lt;=A49),IF($B$6="Yes",0,IF(ROW(D49)-ROW($D$9)&gt;$B$5*52,-PMT($B$4/12,$B$5*12,SUM(OFFSET(D49,0,0,-$B$5*12,1)),0,0),-PMT($B$4/12,$B$5*12,SUM(OFFSET(D49,0,0,ROW($D$8)-ROW(D49),1)),0,0))),0)</f>
        <v>0</v>
      </c>
      <c r="F49" s="181" t="n">
        <f aca="false">IF(AND(B49&gt;A48,B49&lt;=A49),(H48+D49)*$B$4/12,0)</f>
        <v>0</v>
      </c>
      <c r="G49" s="181" t="n">
        <f aca="false">IF($B$6="Yes",0,E49-F49)</f>
        <v>0</v>
      </c>
      <c r="H49" s="182" t="e">
        <f aca="false">IF(ROUND(SUM(C49:D49,-G49),0)=0,0,IF($B$6="Yes",SUM($D$9:D49),SUM(C49:D49,-G49)))</f>
        <v>#VALUE!</v>
      </c>
      <c r="I49" s="183" t="str">
        <f aca="false">IF(E49&gt;0,MAX(I$9:I48)+1,"-")</f>
        <v>-</v>
      </c>
    </row>
    <row r="50" customFormat="false" ht="15.75" hidden="false" customHeight="true" outlineLevel="0" collapsed="false">
      <c r="A50" s="166" t="n">
        <f aca="false">DATE(YEAR(A49),MONTH(A49),DAY(A49)+7)</f>
        <v>44542</v>
      </c>
      <c r="B50" s="161" t="n">
        <f aca="false">IF(AND(B49&gt;A49,B49&lt;=A50),B49,DATE(YEAR(A50),MONTH(A50),IF(AND(MONTH(A50)=2,Assumptions!$F$79&gt;28),28,Assumptions!$F$79)))</f>
        <v>44540</v>
      </c>
      <c r="C50" s="180" t="e">
        <f aca="false">H49</f>
        <v>#VALUE!</v>
      </c>
      <c r="D50" s="180" t="n">
        <f aca="true">IF(ISNA(MATCH($A50,Months,0))=TRUE(),0,OFFSET(CashFlow!$B$38,0,MATCH($A50,Months,0),1,1))</f>
        <v>0</v>
      </c>
      <c r="E50" s="181" t="e">
        <f aca="true">IF(AND(B50&gt;A49,B50&lt;=A50),IF($B$6="Yes",0,IF(ROW(D50)-ROW($D$9)&gt;$B$5*52,-PMT($B$4/12,$B$5*12,SUM(OFFSET(D50,0,0,-$B$5*12,1)),0,0),-PMT($B$4/12,$B$5*12,SUM(OFFSET(D50,0,0,ROW($D$8)-ROW(D50),1)),0,0))),0)</f>
        <v>#VALUE!</v>
      </c>
      <c r="F50" s="181" t="e">
        <f aca="false">IF(AND(B50&gt;A49,B50&lt;=A50),(H49+D50)*$B$4/12,0)</f>
        <v>#VALUE!</v>
      </c>
      <c r="G50" s="181" t="e">
        <f aca="false">IF($B$6="Yes",0,E50-F50)</f>
        <v>#VALUE!</v>
      </c>
      <c r="H50" s="182" t="e">
        <f aca="false">IF(ROUND(SUM(C50:D50,-G50),0)=0,0,IF($B$6="Yes",SUM($D$9:D50),SUM(C50:D50,-G50)))</f>
        <v>#VALUE!</v>
      </c>
      <c r="I50" s="183" t="e">
        <f aca="false">IF(E50&gt;0,MAX(I$9:I49)+1,"-")</f>
        <v>#VALUE!</v>
      </c>
    </row>
    <row r="51" customFormat="false" ht="15.75" hidden="false" customHeight="true" outlineLevel="0" collapsed="false">
      <c r="A51" s="166" t="n">
        <f aca="false">DATE(YEAR(A50),MONTH(A50),DAY(A50)+7)</f>
        <v>44549</v>
      </c>
      <c r="B51" s="161" t="n">
        <f aca="false">IF(AND(B50&gt;A50,B50&lt;=A51),B50,DATE(YEAR(A51),MONTH(A51),IF(AND(MONTH(A51)=2,Assumptions!$F$79&gt;28),28,Assumptions!$F$79)))</f>
        <v>44540</v>
      </c>
      <c r="C51" s="180" t="e">
        <f aca="false">H50</f>
        <v>#VALUE!</v>
      </c>
      <c r="D51" s="180" t="n">
        <f aca="true">IF(ISNA(MATCH($A51,Months,0))=TRUE(),0,OFFSET(CashFlow!$B$38,0,MATCH($A51,Months,0),1,1))</f>
        <v>0</v>
      </c>
      <c r="E51" s="181" t="n">
        <f aca="true">IF(AND(B51&gt;A50,B51&lt;=A51),IF($B$6="Yes",0,IF(ROW(D51)-ROW($D$9)&gt;$B$5*52,-PMT($B$4/12,$B$5*12,SUM(OFFSET(D51,0,0,-$B$5*12,1)),0,0),-PMT($B$4/12,$B$5*12,SUM(OFFSET(D51,0,0,ROW($D$8)-ROW(D51),1)),0,0))),0)</f>
        <v>0</v>
      </c>
      <c r="F51" s="181" t="n">
        <f aca="false">IF(AND(B51&gt;A50,B51&lt;=A51),(H50+D51)*$B$4/12,0)</f>
        <v>0</v>
      </c>
      <c r="G51" s="181" t="n">
        <f aca="false">IF($B$6="Yes",0,E51-F51)</f>
        <v>0</v>
      </c>
      <c r="H51" s="182" t="e">
        <f aca="false">IF(ROUND(SUM(C51:D51,-G51),0)=0,0,IF($B$6="Yes",SUM($D$9:D51),SUM(C51:D51,-G51)))</f>
        <v>#VALUE!</v>
      </c>
      <c r="I51" s="183" t="str">
        <f aca="false">IF(E51&gt;0,MAX(I$9:I50)+1,"-")</f>
        <v>-</v>
      </c>
    </row>
    <row r="52" customFormat="false" ht="15.75" hidden="false" customHeight="true" outlineLevel="0" collapsed="false">
      <c r="A52" s="166" t="n">
        <f aca="false">DATE(YEAR(A51),MONTH(A51),DAY(A51)+7)</f>
        <v>44556</v>
      </c>
      <c r="B52" s="161" t="n">
        <f aca="false">IF(AND(B51&gt;A51,B51&lt;=A52),B51,DATE(YEAR(A52),MONTH(A52),IF(AND(MONTH(A52)=2,Assumptions!$F$79&gt;28),28,Assumptions!$F$79)))</f>
        <v>44540</v>
      </c>
      <c r="C52" s="180" t="e">
        <f aca="false">H51</f>
        <v>#VALUE!</v>
      </c>
      <c r="D52" s="180" t="n">
        <f aca="true">IF(ISNA(MATCH($A52,Months,0))=TRUE(),0,OFFSET(CashFlow!$B$38,0,MATCH($A52,Months,0),1,1))</f>
        <v>0</v>
      </c>
      <c r="E52" s="181" t="n">
        <f aca="true">IF(AND(B52&gt;A51,B52&lt;=A52),IF($B$6="Yes",0,IF(ROW(D52)-ROW($D$9)&gt;$B$5*52,-PMT($B$4/12,$B$5*12,SUM(OFFSET(D52,0,0,-$B$5*12,1)),0,0),-PMT($B$4/12,$B$5*12,SUM(OFFSET(D52,0,0,ROW($D$8)-ROW(D52),1)),0,0))),0)</f>
        <v>0</v>
      </c>
      <c r="F52" s="181" t="n">
        <f aca="false">IF(AND(B52&gt;A51,B52&lt;=A52),(H51+D52)*$B$4/12,0)</f>
        <v>0</v>
      </c>
      <c r="G52" s="181" t="n">
        <f aca="false">IF($B$6="Yes",0,E52-F52)</f>
        <v>0</v>
      </c>
      <c r="H52" s="182" t="e">
        <f aca="false">IF(ROUND(SUM(C52:D52,-G52),0)=0,0,IF($B$6="Yes",SUM($D$9:D52),SUM(C52:D52,-G52)))</f>
        <v>#VALUE!</v>
      </c>
      <c r="I52" s="183" t="str">
        <f aca="false">IF(E52&gt;0,MAX(I$9:I51)+1,"-")</f>
        <v>-</v>
      </c>
    </row>
    <row r="53" customFormat="false" ht="15.75" hidden="false" customHeight="true" outlineLevel="0" collapsed="false">
      <c r="A53" s="166" t="n">
        <f aca="false">DATE(YEAR(A52),MONTH(A52),DAY(A52)+7)</f>
        <v>44563</v>
      </c>
      <c r="B53" s="161" t="n">
        <f aca="false">IF(AND(B52&gt;A52,B52&lt;=A53),B52,DATE(YEAR(A53),MONTH(A53),IF(AND(MONTH(A53)=2,Assumptions!$F$79&gt;28),28,Assumptions!$F$79)))</f>
        <v>44571</v>
      </c>
      <c r="C53" s="180" t="e">
        <f aca="false">H52</f>
        <v>#VALUE!</v>
      </c>
      <c r="D53" s="180" t="n">
        <f aca="true">IF(ISNA(MATCH($A53,Months,0))=TRUE(),0,OFFSET(CashFlow!$B$38,0,MATCH($A53,Months,0),1,1))</f>
        <v>0</v>
      </c>
      <c r="E53" s="181" t="n">
        <f aca="true">IF(AND(B53&gt;A52,B53&lt;=A53),IF($B$6="Yes",0,IF(ROW(D53)-ROW($D$9)&gt;$B$5*52,-PMT($B$4/12,$B$5*12,SUM(OFFSET(D53,0,0,-$B$5*12,1)),0,0),-PMT($B$4/12,$B$5*12,SUM(OFFSET(D53,0,0,ROW($D$8)-ROW(D53),1)),0,0))),0)</f>
        <v>0</v>
      </c>
      <c r="F53" s="181" t="n">
        <f aca="false">IF(AND(B53&gt;A52,B53&lt;=A53),(H52+D53)*$B$4/12,0)</f>
        <v>0</v>
      </c>
      <c r="G53" s="181" t="n">
        <f aca="false">IF($B$6="Yes",0,E53-F53)</f>
        <v>0</v>
      </c>
      <c r="H53" s="182" t="e">
        <f aca="false">IF(ROUND(SUM(C53:D53,-G53),0)=0,0,IF($B$6="Yes",SUM($D$9:D53),SUM(C53:D53,-G53)))</f>
        <v>#VALUE!</v>
      </c>
      <c r="I53" s="183" t="str">
        <f aca="false">IF(E53&gt;0,MAX(I$9:I52)+1,"-")</f>
        <v>-</v>
      </c>
    </row>
    <row r="54" customFormat="false" ht="15.75" hidden="false" customHeight="true" outlineLevel="0" collapsed="false">
      <c r="A54" s="166" t="n">
        <f aca="false">DATE(YEAR(A53),MONTH(A53),DAY(A53)+7)</f>
        <v>44570</v>
      </c>
      <c r="B54" s="161" t="n">
        <f aca="false">IF(AND(B53&gt;A53,B53&lt;=A54),B53,DATE(YEAR(A54),MONTH(A54),IF(AND(MONTH(A54)=2,Assumptions!$F$79&gt;28),28,Assumptions!$F$79)))</f>
        <v>44571</v>
      </c>
      <c r="C54" s="180" t="e">
        <f aca="false">H53</f>
        <v>#VALUE!</v>
      </c>
      <c r="D54" s="180" t="n">
        <f aca="true">IF(ISNA(MATCH($A54,Months,0))=TRUE(),0,OFFSET(CashFlow!$B$38,0,MATCH($A54,Months,0),1,1))</f>
        <v>0</v>
      </c>
      <c r="E54" s="181" t="n">
        <f aca="true">IF(AND(B54&gt;A53,B54&lt;=A54),IF($B$6="Yes",0,IF(ROW(D54)-ROW($D$9)&gt;$B$5*52,-PMT($B$4/12,$B$5*12,SUM(OFFSET(D54,0,0,-$B$5*12,1)),0,0),-PMT($B$4/12,$B$5*12,SUM(OFFSET(D54,0,0,ROW($D$8)-ROW(D54),1)),0,0))),0)</f>
        <v>0</v>
      </c>
      <c r="F54" s="181" t="n">
        <f aca="false">IF(AND(B54&gt;A53,B54&lt;=A54),(H53+D54)*$B$4/12,0)</f>
        <v>0</v>
      </c>
      <c r="G54" s="181" t="n">
        <f aca="false">IF($B$6="Yes",0,E54-F54)</f>
        <v>0</v>
      </c>
      <c r="H54" s="182" t="e">
        <f aca="false">IF(ROUND(SUM(C54:D54,-G54),0)=0,0,IF($B$6="Yes",SUM($D$9:D54),SUM(C54:D54,-G54)))</f>
        <v>#VALUE!</v>
      </c>
      <c r="I54" s="183" t="str">
        <f aca="false">IF(E54&gt;0,MAX(I$9:I53)+1,"-")</f>
        <v>-</v>
      </c>
    </row>
    <row r="55" customFormat="false" ht="15.75" hidden="false" customHeight="true" outlineLevel="0" collapsed="false">
      <c r="A55" s="166" t="n">
        <f aca="false">DATE(YEAR(A54),MONTH(A54),DAY(A54)+7)</f>
        <v>44577</v>
      </c>
      <c r="B55" s="161" t="n">
        <f aca="false">IF(AND(B54&gt;A54,B54&lt;=A55),B54,DATE(YEAR(A55),MONTH(A55),IF(AND(MONTH(A55)=2,Assumptions!$F$79&gt;28),28,Assumptions!$F$79)))</f>
        <v>44571</v>
      </c>
      <c r="C55" s="180" t="e">
        <f aca="false">H54</f>
        <v>#VALUE!</v>
      </c>
      <c r="D55" s="180" t="n">
        <f aca="true">IF(ISNA(MATCH($A55,Months,0))=TRUE(),0,OFFSET(CashFlow!$B$38,0,MATCH($A55,Months,0),1,1))</f>
        <v>0</v>
      </c>
      <c r="E55" s="181" t="e">
        <f aca="true">IF(AND(B55&gt;A54,B55&lt;=A55),IF($B$6="Yes",0,IF(ROW(D55)-ROW($D$9)&gt;$B$5*52,-PMT($B$4/12,$B$5*12,SUM(OFFSET(D55,0,0,-$B$5*12,1)),0,0),-PMT($B$4/12,$B$5*12,SUM(OFFSET(D55,0,0,ROW($D$8)-ROW(D55),1)),0,0))),0)</f>
        <v>#VALUE!</v>
      </c>
      <c r="F55" s="181" t="e">
        <f aca="false">IF(AND(B55&gt;A54,B55&lt;=A55),(H54+D55)*$B$4/12,0)</f>
        <v>#VALUE!</v>
      </c>
      <c r="G55" s="181" t="e">
        <f aca="false">IF($B$6="Yes",0,E55-F55)</f>
        <v>#VALUE!</v>
      </c>
      <c r="H55" s="182" t="e">
        <f aca="false">IF(ROUND(SUM(C55:D55,-G55),0)=0,0,IF($B$6="Yes",SUM($D$9:D55),SUM(C55:D55,-G55)))</f>
        <v>#VALUE!</v>
      </c>
      <c r="I55" s="183" t="e">
        <f aca="false">IF(E55&gt;0,MAX(I$9:I54)+1,"-")</f>
        <v>#VALUE!</v>
      </c>
    </row>
    <row r="56" customFormat="false" ht="15.75" hidden="false" customHeight="true" outlineLevel="0" collapsed="false">
      <c r="A56" s="166" t="n">
        <f aca="false">DATE(YEAR(A55),MONTH(A55),DAY(A55)+7)</f>
        <v>44584</v>
      </c>
      <c r="B56" s="161" t="n">
        <f aca="false">IF(AND(B55&gt;A55,B55&lt;=A56),B55,DATE(YEAR(A56),MONTH(A56),IF(AND(MONTH(A56)=2,Assumptions!$F$79&gt;28),28,Assumptions!$F$79)))</f>
        <v>44571</v>
      </c>
      <c r="C56" s="180" t="e">
        <f aca="false">H55</f>
        <v>#VALUE!</v>
      </c>
      <c r="D56" s="180" t="n">
        <f aca="true">IF(ISNA(MATCH($A56,Months,0))=TRUE(),0,OFFSET(CashFlow!$B$38,0,MATCH($A56,Months,0),1,1))</f>
        <v>0</v>
      </c>
      <c r="E56" s="181" t="n">
        <f aca="true">IF(AND(B56&gt;A55,B56&lt;=A56),IF($B$6="Yes",0,IF(ROW(D56)-ROW($D$9)&gt;$B$5*52,-PMT($B$4/12,$B$5*12,SUM(OFFSET(D56,0,0,-$B$5*12,1)),0,0),-PMT($B$4/12,$B$5*12,SUM(OFFSET(D56,0,0,ROW($D$8)-ROW(D56),1)),0,0))),0)</f>
        <v>0</v>
      </c>
      <c r="F56" s="181" t="n">
        <f aca="false">IF(AND(B56&gt;A55,B56&lt;=A56),(H55+D56)*$B$4/12,0)</f>
        <v>0</v>
      </c>
      <c r="G56" s="181" t="n">
        <f aca="false">IF($B$6="Yes",0,E56-F56)</f>
        <v>0</v>
      </c>
      <c r="H56" s="182" t="e">
        <f aca="false">IF(ROUND(SUM(C56:D56,-G56),0)=0,0,IF($B$6="Yes",SUM($D$9:D56),SUM(C56:D56,-G56)))</f>
        <v>#VALUE!</v>
      </c>
      <c r="I56" s="183" t="str">
        <f aca="false">IF(E56&gt;0,MAX(I$9:I55)+1,"-")</f>
        <v>-</v>
      </c>
    </row>
    <row r="57" customFormat="false" ht="15.75" hidden="false" customHeight="true" outlineLevel="0" collapsed="false">
      <c r="A57" s="166" t="n">
        <f aca="false">DATE(YEAR(A56),MONTH(A56),DAY(A56)+7)</f>
        <v>44591</v>
      </c>
      <c r="B57" s="161" t="n">
        <f aca="false">IF(AND(B56&gt;A56,B56&lt;=A57),B56,DATE(YEAR(A57),MONTH(A57),IF(AND(MONTH(A57)=2,Assumptions!$F$79&gt;28),28,Assumptions!$F$79)))</f>
        <v>44571</v>
      </c>
      <c r="C57" s="180" t="e">
        <f aca="false">H56</f>
        <v>#VALUE!</v>
      </c>
      <c r="D57" s="180" t="n">
        <f aca="true">IF(ISNA(MATCH($A57,Months,0))=TRUE(),0,OFFSET(CashFlow!$B$38,0,MATCH($A57,Months,0),1,1))</f>
        <v>0</v>
      </c>
      <c r="E57" s="181" t="n">
        <f aca="true">IF(AND(B57&gt;A56,B57&lt;=A57),IF($B$6="Yes",0,IF(ROW(D57)-ROW($D$9)&gt;$B$5*52,-PMT($B$4/12,$B$5*12,SUM(OFFSET(D57,0,0,-$B$5*12,1)),0,0),-PMT($B$4/12,$B$5*12,SUM(OFFSET(D57,0,0,ROW($D$8)-ROW(D57),1)),0,0))),0)</f>
        <v>0</v>
      </c>
      <c r="F57" s="181" t="n">
        <f aca="false">IF(AND(B57&gt;A56,B57&lt;=A57),(H56+D57)*$B$4/12,0)</f>
        <v>0</v>
      </c>
      <c r="G57" s="181" t="n">
        <f aca="false">IF($B$6="Yes",0,E57-F57)</f>
        <v>0</v>
      </c>
      <c r="H57" s="182" t="e">
        <f aca="false">IF(ROUND(SUM(C57:D57,-G57),0)=0,0,IF($B$6="Yes",SUM($D$9:D57),SUM(C57:D57,-G57)))</f>
        <v>#VALUE!</v>
      </c>
      <c r="I57" s="183" t="str">
        <f aca="false">IF(E57&gt;0,MAX(I$9:I56)+1,"-")</f>
        <v>-</v>
      </c>
    </row>
    <row r="58" customFormat="false" ht="15.75" hidden="false" customHeight="true" outlineLevel="0" collapsed="false">
      <c r="A58" s="166" t="n">
        <f aca="false">DATE(YEAR(A57),MONTH(A57),DAY(A57)+7)</f>
        <v>44598</v>
      </c>
      <c r="B58" s="161" t="n">
        <f aca="false">IF(AND(B57&gt;A57,B57&lt;=A58),B57,DATE(YEAR(A58),MONTH(A58),IF(AND(MONTH(A58)=2,Assumptions!$F$79&gt;28),28,Assumptions!$F$79)))</f>
        <v>44602</v>
      </c>
      <c r="C58" s="180" t="e">
        <f aca="false">H57</f>
        <v>#VALUE!</v>
      </c>
      <c r="D58" s="180" t="n">
        <f aca="true">IF(ISNA(MATCH($A58,Months,0))=TRUE(),0,OFFSET(CashFlow!$B$38,0,MATCH($A58,Months,0),1,1))</f>
        <v>0</v>
      </c>
      <c r="E58" s="181" t="n">
        <f aca="true">IF(AND(B58&gt;A57,B58&lt;=A58),IF($B$6="Yes",0,IF(ROW(D58)-ROW($D$9)&gt;$B$5*52,-PMT($B$4/12,$B$5*12,SUM(OFFSET(D58,0,0,-$B$5*12,1)),0,0),-PMT($B$4/12,$B$5*12,SUM(OFFSET(D58,0,0,ROW($D$8)-ROW(D58),1)),0,0))),0)</f>
        <v>0</v>
      </c>
      <c r="F58" s="181" t="n">
        <f aca="false">IF(AND(B58&gt;A57,B58&lt;=A58),(H57+D58)*$B$4/12,0)</f>
        <v>0</v>
      </c>
      <c r="G58" s="181" t="n">
        <f aca="false">IF($B$6="Yes",0,E58-F58)</f>
        <v>0</v>
      </c>
      <c r="H58" s="182" t="e">
        <f aca="false">IF(ROUND(SUM(C58:D58,-G58),0)=0,0,IF($B$6="Yes",SUM($D$9:D58),SUM(C58:D58,-G58)))</f>
        <v>#VALUE!</v>
      </c>
      <c r="I58" s="183" t="str">
        <f aca="false">IF(E58&gt;0,MAX(I$9:I57)+1,"-")</f>
        <v>-</v>
      </c>
    </row>
    <row r="59" customFormat="false" ht="15.75" hidden="false" customHeight="true" outlineLevel="0" collapsed="false">
      <c r="A59" s="166" t="n">
        <f aca="false">DATE(YEAR(A58),MONTH(A58),DAY(A58)+7)</f>
        <v>44605</v>
      </c>
      <c r="B59" s="161" t="n">
        <f aca="false">IF(AND(B58&gt;A58,B58&lt;=A59),B58,DATE(YEAR(A59),MONTH(A59),IF(AND(MONTH(A59)=2,Assumptions!$F$79&gt;28),28,Assumptions!$F$79)))</f>
        <v>44602</v>
      </c>
      <c r="C59" s="180" t="e">
        <f aca="false">H58</f>
        <v>#VALUE!</v>
      </c>
      <c r="D59" s="180" t="n">
        <f aca="true">IF(ISNA(MATCH($A59,Months,0))=TRUE(),0,OFFSET(CashFlow!$B$38,0,MATCH($A59,Months,0),1,1))</f>
        <v>0</v>
      </c>
      <c r="E59" s="181" t="e">
        <f aca="true">IF(AND(B59&gt;A58,B59&lt;=A59),IF($B$6="Yes",0,IF(ROW(D59)-ROW($D$9)&gt;$B$5*52,-PMT($B$4/12,$B$5*12,SUM(OFFSET(D59,0,0,-$B$5*12,1)),0,0),-PMT($B$4/12,$B$5*12,SUM(OFFSET(D59,0,0,ROW($D$8)-ROW(D59),1)),0,0))),0)</f>
        <v>#VALUE!</v>
      </c>
      <c r="F59" s="181" t="e">
        <f aca="false">IF(AND(B59&gt;A58,B59&lt;=A59),(H58+D59)*$B$4/12,0)</f>
        <v>#VALUE!</v>
      </c>
      <c r="G59" s="181" t="e">
        <f aca="false">IF($B$6="Yes",0,E59-F59)</f>
        <v>#VALUE!</v>
      </c>
      <c r="H59" s="182" t="e">
        <f aca="false">IF(ROUND(SUM(C59:D59,-G59),0)=0,0,IF($B$6="Yes",SUM($D$9:D59),SUM(C59:D59,-G59)))</f>
        <v>#VALUE!</v>
      </c>
      <c r="I59" s="183" t="e">
        <f aca="false">IF(E59&gt;0,MAX(I$9:I58)+1,"-")</f>
        <v>#VALUE!</v>
      </c>
    </row>
    <row r="60" customFormat="false" ht="15.75" hidden="false" customHeight="true" outlineLevel="0" collapsed="false">
      <c r="A60" s="166" t="n">
        <f aca="false">DATE(YEAR(A59),MONTH(A59),DAY(A59)+7)</f>
        <v>44612</v>
      </c>
      <c r="B60" s="161" t="n">
        <f aca="false">IF(AND(B59&gt;A59,B59&lt;=A60),B59,DATE(YEAR(A60),MONTH(A60),IF(AND(MONTH(A60)=2,Assumptions!$F$79&gt;28),28,Assumptions!$F$79)))</f>
        <v>44602</v>
      </c>
      <c r="C60" s="180" t="e">
        <f aca="false">H59</f>
        <v>#VALUE!</v>
      </c>
      <c r="D60" s="180" t="n">
        <f aca="true">IF(ISNA(MATCH($A60,Months,0))=TRUE(),0,OFFSET(CashFlow!$B$38,0,MATCH($A60,Months,0),1,1))</f>
        <v>0</v>
      </c>
      <c r="E60" s="181" t="n">
        <f aca="true">IF(AND(B60&gt;A59,B60&lt;=A60),IF($B$6="Yes",0,IF(ROW(D60)-ROW($D$9)&gt;$B$5*52,-PMT($B$4/12,$B$5*12,SUM(OFFSET(D60,0,0,-$B$5*12,1)),0,0),-PMT($B$4/12,$B$5*12,SUM(OFFSET(D60,0,0,ROW($D$8)-ROW(D60),1)),0,0))),0)</f>
        <v>0</v>
      </c>
      <c r="F60" s="181" t="n">
        <f aca="false">IF(AND(B60&gt;A59,B60&lt;=A60),(H59+D60)*$B$4/12,0)</f>
        <v>0</v>
      </c>
      <c r="G60" s="181" t="n">
        <f aca="false">IF($B$6="Yes",0,E60-F60)</f>
        <v>0</v>
      </c>
      <c r="H60" s="182" t="e">
        <f aca="false">IF(ROUND(SUM(C60:D60,-G60),0)=0,0,IF($B$6="Yes",SUM($D$9:D60),SUM(C60:D60,-G60)))</f>
        <v>#VALUE!</v>
      </c>
      <c r="I60" s="183" t="str">
        <f aca="false">IF(E60&gt;0,MAX(I$9:I59)+1,"-")</f>
        <v>-</v>
      </c>
    </row>
    <row r="61" customFormat="false" ht="15.75" hidden="false" customHeight="true" outlineLevel="0" collapsed="false">
      <c r="A61" s="166" t="n">
        <f aca="false">DATE(YEAR(A60),MONTH(A60),DAY(A60)+7)</f>
        <v>44619</v>
      </c>
      <c r="B61" s="161" t="n">
        <f aca="false">IF(AND(B60&gt;A60,B60&lt;=A61),B60,DATE(YEAR(A61),MONTH(A61),IF(AND(MONTH(A61)=2,Assumptions!$F$79&gt;28),28,Assumptions!$F$79)))</f>
        <v>44602</v>
      </c>
      <c r="C61" s="180" t="e">
        <f aca="false">H60</f>
        <v>#VALUE!</v>
      </c>
      <c r="D61" s="180" t="n">
        <f aca="true">IF(ISNA(MATCH($A61,Months,0))=TRUE(),0,OFFSET(CashFlow!$B$38,0,MATCH($A61,Months,0),1,1))</f>
        <v>0</v>
      </c>
      <c r="E61" s="181" t="n">
        <f aca="true">IF(AND(B61&gt;A60,B61&lt;=A61),IF($B$6="Yes",0,IF(ROW(D61)-ROW($D$9)&gt;$B$5*52,-PMT($B$4/12,$B$5*12,SUM(OFFSET(D61,0,0,-$B$5*12,1)),0,0),-PMT($B$4/12,$B$5*12,SUM(OFFSET(D61,0,0,ROW($D$8)-ROW(D61),1)),0,0))),0)</f>
        <v>0</v>
      </c>
      <c r="F61" s="181" t="n">
        <f aca="false">IF(AND(B61&gt;A60,B61&lt;=A61),(H60+D61)*$B$4/12,0)</f>
        <v>0</v>
      </c>
      <c r="G61" s="181" t="n">
        <f aca="false">IF($B$6="Yes",0,E61-F61)</f>
        <v>0</v>
      </c>
      <c r="H61" s="182" t="e">
        <f aca="false">IF(ROUND(SUM(C61:D61,-G61),0)=0,0,IF($B$6="Yes",SUM($D$9:D61),SUM(C61:D61,-G61)))</f>
        <v>#VALUE!</v>
      </c>
      <c r="I61" s="183" t="str">
        <f aca="false">IF(E61&gt;0,MAX(I$9:I60)+1,"-")</f>
        <v>-</v>
      </c>
    </row>
    <row r="62" customFormat="false" ht="15.75" hidden="false" customHeight="true" outlineLevel="0" collapsed="false">
      <c r="C62" s="180"/>
      <c r="D62" s="180"/>
      <c r="E62" s="181"/>
      <c r="F62" s="181"/>
      <c r="G62" s="181"/>
      <c r="H62" s="182"/>
    </row>
    <row r="63" customFormat="false" ht="15.75" hidden="false" customHeight="true" outlineLevel="0" collapsed="false">
      <c r="C63" s="180"/>
      <c r="D63" s="180"/>
      <c r="E63" s="181"/>
      <c r="F63" s="181"/>
      <c r="G63" s="181"/>
      <c r="H63" s="182"/>
    </row>
    <row r="64" customFormat="false" ht="15.75" hidden="false" customHeight="true" outlineLevel="0" collapsed="false">
      <c r="C64" s="180"/>
      <c r="D64" s="180"/>
      <c r="E64" s="181"/>
      <c r="F64" s="181"/>
      <c r="G64" s="181"/>
      <c r="H64" s="182"/>
    </row>
    <row r="65" customFormat="false" ht="15.75" hidden="false" customHeight="true" outlineLevel="0" collapsed="false">
      <c r="C65" s="180"/>
      <c r="D65" s="180"/>
      <c r="E65" s="181"/>
      <c r="F65" s="181"/>
      <c r="G65" s="181"/>
      <c r="H65" s="182"/>
    </row>
    <row r="66" customFormat="false" ht="15.75" hidden="false" customHeight="true" outlineLevel="0" collapsed="false">
      <c r="C66" s="180"/>
      <c r="D66" s="180"/>
      <c r="E66" s="181"/>
      <c r="F66" s="181"/>
      <c r="G66" s="181"/>
      <c r="H66" s="182"/>
    </row>
    <row r="67" customFormat="false" ht="15.75" hidden="false" customHeight="true" outlineLevel="0" collapsed="false">
      <c r="C67" s="180"/>
      <c r="D67" s="180"/>
      <c r="E67" s="181"/>
      <c r="F67" s="181"/>
      <c r="G67" s="181"/>
      <c r="H67" s="182"/>
    </row>
    <row r="68" customFormat="false" ht="15.75" hidden="false" customHeight="true" outlineLevel="0" collapsed="false">
      <c r="C68" s="180"/>
      <c r="D68" s="180"/>
      <c r="E68" s="181"/>
      <c r="F68" s="181"/>
      <c r="G68" s="181"/>
      <c r="H68" s="182"/>
    </row>
    <row r="69" customFormat="false" ht="15.75" hidden="false" customHeight="true" outlineLevel="0" collapsed="false">
      <c r="C69" s="180"/>
      <c r="D69" s="180"/>
      <c r="E69" s="181"/>
      <c r="F69" s="181"/>
      <c r="G69" s="181"/>
      <c r="H69" s="182"/>
    </row>
    <row r="70" customFormat="false" ht="15.75" hidden="false" customHeight="true" outlineLevel="0" collapsed="false">
      <c r="C70" s="180"/>
      <c r="D70" s="180"/>
      <c r="E70" s="181"/>
      <c r="F70" s="181"/>
      <c r="G70" s="181"/>
      <c r="H70" s="182"/>
    </row>
    <row r="71" customFormat="false" ht="15.75" hidden="false" customHeight="true" outlineLevel="0" collapsed="false">
      <c r="C71" s="180"/>
      <c r="D71" s="180"/>
      <c r="E71" s="181"/>
      <c r="F71" s="181"/>
      <c r="G71" s="181"/>
      <c r="H71" s="182"/>
    </row>
    <row r="72" customFormat="false" ht="15.75" hidden="false" customHeight="true" outlineLevel="0" collapsed="false">
      <c r="C72" s="180"/>
      <c r="D72" s="180"/>
      <c r="E72" s="181"/>
      <c r="F72" s="181"/>
      <c r="G72" s="181"/>
      <c r="H72" s="182"/>
    </row>
    <row r="73" customFormat="false" ht="15.75" hidden="false" customHeight="true" outlineLevel="0" collapsed="false">
      <c r="C73" s="180"/>
      <c r="D73" s="180"/>
      <c r="E73" s="181"/>
      <c r="F73" s="181"/>
      <c r="G73" s="181"/>
      <c r="H73" s="182"/>
    </row>
    <row r="74" customFormat="false" ht="15.75" hidden="false" customHeight="true" outlineLevel="0" collapsed="false">
      <c r="C74" s="180"/>
      <c r="D74" s="180"/>
      <c r="E74" s="181"/>
      <c r="F74" s="181"/>
      <c r="G74" s="181"/>
      <c r="H74" s="182"/>
    </row>
    <row r="75" customFormat="false" ht="15.75" hidden="false" customHeight="true" outlineLevel="0" collapsed="false">
      <c r="C75" s="180"/>
      <c r="D75" s="180"/>
      <c r="E75" s="181"/>
      <c r="F75" s="181"/>
      <c r="G75" s="181"/>
      <c r="H75" s="182"/>
    </row>
    <row r="76" customFormat="false" ht="15.75" hidden="false" customHeight="true" outlineLevel="0" collapsed="false">
      <c r="C76" s="180"/>
      <c r="D76" s="180"/>
      <c r="E76" s="181"/>
      <c r="F76" s="181"/>
      <c r="G76" s="181"/>
      <c r="H76" s="182"/>
    </row>
    <row r="77" customFormat="false" ht="15.75" hidden="false" customHeight="true" outlineLevel="0" collapsed="false">
      <c r="C77" s="180"/>
      <c r="D77" s="180"/>
      <c r="E77" s="181"/>
      <c r="F77" s="181"/>
      <c r="G77" s="181"/>
      <c r="H77" s="182"/>
    </row>
    <row r="78" customFormat="false" ht="15.75" hidden="false" customHeight="true" outlineLevel="0" collapsed="false">
      <c r="C78" s="180"/>
      <c r="D78" s="180"/>
      <c r="E78" s="181"/>
      <c r="F78" s="181"/>
      <c r="G78" s="181"/>
      <c r="H78" s="182"/>
    </row>
    <row r="79" customFormat="false" ht="15.75" hidden="false" customHeight="true" outlineLevel="0" collapsed="false">
      <c r="C79" s="180"/>
      <c r="D79" s="180"/>
      <c r="E79" s="181"/>
      <c r="F79" s="181"/>
      <c r="G79" s="181"/>
      <c r="H79" s="182"/>
    </row>
    <row r="80" customFormat="false" ht="15.75" hidden="false" customHeight="true" outlineLevel="0" collapsed="false">
      <c r="C80" s="180"/>
      <c r="D80" s="180"/>
      <c r="E80" s="181"/>
      <c r="F80" s="181"/>
      <c r="G80" s="181"/>
      <c r="H80" s="182"/>
    </row>
    <row r="81" customFormat="false" ht="15.75" hidden="false" customHeight="true" outlineLevel="0" collapsed="false">
      <c r="C81" s="180"/>
      <c r="D81" s="180"/>
      <c r="E81" s="181"/>
      <c r="F81" s="181"/>
      <c r="G81" s="181"/>
      <c r="H81" s="182"/>
    </row>
    <row r="82" customFormat="false" ht="15.75" hidden="false" customHeight="true" outlineLevel="0" collapsed="false">
      <c r="C82" s="180"/>
      <c r="D82" s="180"/>
      <c r="E82" s="181"/>
      <c r="F82" s="181"/>
      <c r="G82" s="181"/>
      <c r="H82" s="182"/>
    </row>
    <row r="83" customFormat="false" ht="15.75" hidden="false" customHeight="true" outlineLevel="0" collapsed="false">
      <c r="C83" s="180"/>
      <c r="D83" s="180"/>
      <c r="E83" s="181"/>
      <c r="F83" s="181"/>
      <c r="G83" s="181"/>
      <c r="H83" s="182"/>
    </row>
    <row r="84" customFormat="false" ht="15.75" hidden="false" customHeight="true" outlineLevel="0" collapsed="false">
      <c r="C84" s="180"/>
      <c r="D84" s="180"/>
      <c r="E84" s="181"/>
      <c r="F84" s="181"/>
      <c r="G84" s="181"/>
      <c r="H84" s="182"/>
    </row>
    <row r="85" customFormat="false" ht="15.75" hidden="false" customHeight="true" outlineLevel="0" collapsed="false">
      <c r="C85" s="180"/>
      <c r="D85" s="180"/>
      <c r="E85" s="181"/>
      <c r="F85" s="181"/>
      <c r="G85" s="181"/>
      <c r="H85" s="182"/>
    </row>
    <row r="86" customFormat="false" ht="15.75" hidden="false" customHeight="true" outlineLevel="0" collapsed="false">
      <c r="C86" s="180"/>
      <c r="D86" s="180"/>
      <c r="E86" s="181"/>
      <c r="F86" s="181"/>
      <c r="G86" s="181"/>
      <c r="H86" s="182"/>
    </row>
    <row r="87" customFormat="false" ht="15.75" hidden="false" customHeight="true" outlineLevel="0" collapsed="false">
      <c r="C87" s="180"/>
      <c r="D87" s="180"/>
      <c r="E87" s="181"/>
      <c r="F87" s="181"/>
      <c r="G87" s="181"/>
      <c r="H87" s="182"/>
    </row>
    <row r="88" customFormat="false" ht="15.75" hidden="false" customHeight="true" outlineLevel="0" collapsed="false">
      <c r="C88" s="180"/>
      <c r="D88" s="180"/>
      <c r="E88" s="181"/>
      <c r="F88" s="181"/>
      <c r="G88" s="181"/>
      <c r="H88" s="182"/>
    </row>
    <row r="89" customFormat="false" ht="15.75" hidden="false" customHeight="true" outlineLevel="0" collapsed="false">
      <c r="C89" s="180"/>
      <c r="D89" s="180"/>
      <c r="E89" s="181"/>
      <c r="F89" s="181"/>
      <c r="G89" s="181"/>
      <c r="H89" s="182"/>
    </row>
    <row r="90" customFormat="false" ht="15.75" hidden="false" customHeight="true" outlineLevel="0" collapsed="false">
      <c r="C90" s="180"/>
      <c r="D90" s="180"/>
      <c r="E90" s="181"/>
      <c r="F90" s="181"/>
      <c r="G90" s="181"/>
      <c r="H90" s="182"/>
    </row>
    <row r="91" customFormat="false" ht="15.75" hidden="false" customHeight="true" outlineLevel="0" collapsed="false">
      <c r="C91" s="180"/>
      <c r="D91" s="180"/>
      <c r="E91" s="181"/>
      <c r="F91" s="181"/>
      <c r="G91" s="181"/>
      <c r="H91" s="182"/>
    </row>
    <row r="92" customFormat="false" ht="15.75" hidden="false" customHeight="true" outlineLevel="0" collapsed="false">
      <c r="C92" s="180"/>
      <c r="D92" s="180"/>
      <c r="E92" s="181"/>
      <c r="F92" s="181"/>
      <c r="G92" s="181"/>
      <c r="H92" s="182"/>
    </row>
    <row r="93" customFormat="false" ht="15.75" hidden="false" customHeight="true" outlineLevel="0" collapsed="false">
      <c r="C93" s="180"/>
      <c r="D93" s="180"/>
      <c r="E93" s="181"/>
      <c r="F93" s="181"/>
      <c r="G93" s="181"/>
      <c r="H93" s="182"/>
    </row>
    <row r="94" customFormat="false" ht="15.75" hidden="false" customHeight="true" outlineLevel="0" collapsed="false">
      <c r="C94" s="180"/>
      <c r="D94" s="180"/>
      <c r="E94" s="181"/>
      <c r="F94" s="181"/>
      <c r="G94" s="181"/>
      <c r="H94" s="182"/>
    </row>
    <row r="95" customFormat="false" ht="15.75" hidden="false" customHeight="true" outlineLevel="0" collapsed="false">
      <c r="C95" s="180"/>
      <c r="D95" s="180"/>
      <c r="E95" s="181"/>
      <c r="F95" s="181"/>
      <c r="G95" s="181"/>
      <c r="H95" s="182"/>
    </row>
    <row r="96" customFormat="false" ht="15.75" hidden="false" customHeight="true" outlineLevel="0" collapsed="false">
      <c r="C96" s="180"/>
      <c r="D96" s="180"/>
      <c r="E96" s="181"/>
      <c r="F96" s="181"/>
      <c r="G96" s="181"/>
      <c r="H96" s="182"/>
    </row>
    <row r="97" customFormat="false" ht="15.75" hidden="false" customHeight="true" outlineLevel="0" collapsed="false">
      <c r="C97" s="180"/>
      <c r="D97" s="180"/>
      <c r="E97" s="181"/>
      <c r="F97" s="181"/>
      <c r="G97" s="181"/>
      <c r="H97" s="182"/>
    </row>
    <row r="98" customFormat="false" ht="15.75" hidden="false" customHeight="true" outlineLevel="0" collapsed="false">
      <c r="C98" s="180"/>
      <c r="D98" s="180"/>
      <c r="E98" s="181"/>
      <c r="F98" s="181"/>
      <c r="G98" s="181"/>
      <c r="H98" s="182"/>
    </row>
    <row r="99" customFormat="false" ht="15.75" hidden="false" customHeight="true" outlineLevel="0" collapsed="false">
      <c r="C99" s="180"/>
      <c r="D99" s="180"/>
      <c r="E99" s="181"/>
      <c r="F99" s="181"/>
      <c r="G99" s="181"/>
      <c r="H99" s="182"/>
    </row>
    <row r="100" customFormat="false" ht="15.75" hidden="false" customHeight="true" outlineLevel="0" collapsed="false">
      <c r="C100" s="180"/>
      <c r="D100" s="180"/>
      <c r="E100" s="181"/>
      <c r="F100" s="181"/>
      <c r="G100" s="181"/>
      <c r="H100" s="182"/>
    </row>
    <row r="101" customFormat="false" ht="15.75" hidden="false" customHeight="true" outlineLevel="0" collapsed="false">
      <c r="C101" s="180"/>
      <c r="D101" s="180"/>
      <c r="E101" s="181"/>
      <c r="F101" s="181"/>
      <c r="G101" s="181"/>
      <c r="H101" s="182"/>
    </row>
    <row r="102" customFormat="false" ht="15.75" hidden="false" customHeight="true" outlineLevel="0" collapsed="false">
      <c r="C102" s="180"/>
      <c r="D102" s="180"/>
      <c r="E102" s="181"/>
      <c r="F102" s="181"/>
      <c r="G102" s="181"/>
      <c r="H102" s="182"/>
    </row>
    <row r="103" customFormat="false" ht="15.75" hidden="false" customHeight="true" outlineLevel="0" collapsed="false">
      <c r="C103" s="180"/>
      <c r="D103" s="180"/>
      <c r="E103" s="181"/>
      <c r="F103" s="181"/>
      <c r="G103" s="181"/>
      <c r="H103" s="182"/>
    </row>
    <row r="104" customFormat="false" ht="15.75" hidden="false" customHeight="true" outlineLevel="0" collapsed="false">
      <c r="C104" s="180"/>
      <c r="D104" s="180"/>
      <c r="E104" s="181"/>
      <c r="F104" s="181"/>
      <c r="G104" s="181"/>
      <c r="H104" s="182"/>
    </row>
    <row r="105" customFormat="false" ht="15.75" hidden="false" customHeight="true" outlineLevel="0" collapsed="false">
      <c r="C105" s="180"/>
      <c r="D105" s="180"/>
      <c r="E105" s="181"/>
      <c r="F105" s="181"/>
      <c r="G105" s="181"/>
      <c r="H105" s="182"/>
    </row>
    <row r="106" customFormat="false" ht="15.75" hidden="false" customHeight="true" outlineLevel="0" collapsed="false">
      <c r="C106" s="180"/>
      <c r="D106" s="180"/>
      <c r="E106" s="181"/>
      <c r="F106" s="181"/>
      <c r="G106" s="181"/>
      <c r="H106" s="182"/>
    </row>
    <row r="107" customFormat="false" ht="15.75" hidden="false" customHeight="true" outlineLevel="0" collapsed="false">
      <c r="C107" s="180"/>
      <c r="D107" s="180"/>
      <c r="E107" s="181"/>
      <c r="F107" s="181"/>
      <c r="G107" s="181"/>
      <c r="H107" s="182"/>
    </row>
    <row r="108" customFormat="false" ht="15.75" hidden="false" customHeight="true" outlineLevel="0" collapsed="false">
      <c r="C108" s="180"/>
      <c r="D108" s="180"/>
      <c r="E108" s="181"/>
      <c r="F108" s="181"/>
      <c r="G108" s="181"/>
      <c r="H108" s="182"/>
    </row>
    <row r="109" customFormat="false" ht="15.75" hidden="false" customHeight="true" outlineLevel="0" collapsed="false">
      <c r="C109" s="180"/>
      <c r="D109" s="180"/>
      <c r="E109" s="181"/>
      <c r="F109" s="181"/>
      <c r="G109" s="181"/>
      <c r="H109" s="182"/>
    </row>
    <row r="110" customFormat="false" ht="15.75" hidden="false" customHeight="true" outlineLevel="0" collapsed="false">
      <c r="C110" s="180"/>
      <c r="D110" s="180"/>
      <c r="E110" s="181"/>
      <c r="F110" s="181"/>
      <c r="G110" s="181"/>
      <c r="H110" s="182"/>
    </row>
    <row r="111" customFormat="false" ht="15.75" hidden="false" customHeight="true" outlineLevel="0" collapsed="false">
      <c r="C111" s="180"/>
      <c r="D111" s="180"/>
      <c r="E111" s="181"/>
      <c r="F111" s="181"/>
      <c r="G111" s="181"/>
      <c r="H111" s="182"/>
    </row>
    <row r="112" customFormat="false" ht="15.75" hidden="false" customHeight="true" outlineLevel="0" collapsed="false">
      <c r="C112" s="180"/>
      <c r="D112" s="180"/>
      <c r="E112" s="181"/>
      <c r="F112" s="181"/>
      <c r="G112" s="181"/>
      <c r="H112" s="182"/>
    </row>
    <row r="113" customFormat="false" ht="15.75" hidden="false" customHeight="true" outlineLevel="0" collapsed="false">
      <c r="C113" s="180"/>
      <c r="D113" s="180"/>
      <c r="E113" s="181"/>
      <c r="F113" s="181"/>
      <c r="G113" s="181"/>
      <c r="H113" s="182"/>
    </row>
    <row r="114" customFormat="false" ht="15.75" hidden="false" customHeight="true" outlineLevel="0" collapsed="false">
      <c r="C114" s="180"/>
      <c r="D114" s="180"/>
      <c r="E114" s="181"/>
      <c r="F114" s="181"/>
      <c r="G114" s="181"/>
      <c r="H114" s="182"/>
    </row>
    <row r="115" customFormat="false" ht="15.75" hidden="false" customHeight="true" outlineLevel="0" collapsed="false">
      <c r="C115" s="180"/>
      <c r="D115" s="180"/>
      <c r="E115" s="181"/>
      <c r="F115" s="181"/>
      <c r="G115" s="181"/>
      <c r="H115" s="182"/>
    </row>
    <row r="116" customFormat="false" ht="15.75" hidden="false" customHeight="true" outlineLevel="0" collapsed="false">
      <c r="C116" s="180"/>
      <c r="D116" s="180"/>
      <c r="E116" s="181"/>
      <c r="F116" s="181"/>
      <c r="G116" s="181"/>
      <c r="H116" s="182"/>
    </row>
    <row r="117" customFormat="false" ht="15.75" hidden="false" customHeight="true" outlineLevel="0" collapsed="false">
      <c r="C117" s="180"/>
      <c r="D117" s="180"/>
      <c r="E117" s="181"/>
      <c r="F117" s="181"/>
      <c r="G117" s="181"/>
      <c r="H117" s="182"/>
    </row>
    <row r="118" customFormat="false" ht="15.75" hidden="false" customHeight="true" outlineLevel="0" collapsed="false">
      <c r="C118" s="180"/>
      <c r="D118" s="180"/>
      <c r="E118" s="181"/>
      <c r="F118" s="181"/>
      <c r="G118" s="181"/>
      <c r="H118" s="182"/>
    </row>
    <row r="119" customFormat="false" ht="15.75" hidden="false" customHeight="true" outlineLevel="0" collapsed="false">
      <c r="C119" s="180"/>
      <c r="D119" s="180"/>
      <c r="E119" s="181"/>
      <c r="F119" s="181"/>
      <c r="G119" s="181"/>
      <c r="H119" s="182"/>
    </row>
    <row r="120" customFormat="false" ht="15.75" hidden="false" customHeight="true" outlineLevel="0" collapsed="false">
      <c r="C120" s="180"/>
      <c r="D120" s="180"/>
      <c r="E120" s="181"/>
      <c r="F120" s="181"/>
      <c r="G120" s="181"/>
      <c r="H120" s="182"/>
    </row>
    <row r="121" customFormat="false" ht="15.75" hidden="false" customHeight="true" outlineLevel="0" collapsed="false">
      <c r="C121" s="180"/>
      <c r="D121" s="180"/>
      <c r="E121" s="181"/>
      <c r="F121" s="181"/>
      <c r="G121" s="181"/>
      <c r="H121" s="182"/>
    </row>
    <row r="122" customFormat="false" ht="15.75" hidden="false" customHeight="true" outlineLevel="0" collapsed="false">
      <c r="C122" s="180"/>
      <c r="D122" s="180"/>
      <c r="E122" s="181"/>
      <c r="F122" s="181"/>
      <c r="G122" s="181"/>
      <c r="H122" s="182"/>
    </row>
    <row r="123" customFormat="false" ht="15.75" hidden="false" customHeight="true" outlineLevel="0" collapsed="false">
      <c r="C123" s="180"/>
      <c r="D123" s="180"/>
      <c r="E123" s="181"/>
      <c r="F123" s="181"/>
      <c r="G123" s="181"/>
      <c r="H123" s="182"/>
    </row>
    <row r="124" customFormat="false" ht="15.75" hidden="false" customHeight="true" outlineLevel="0" collapsed="false">
      <c r="C124" s="180"/>
      <c r="D124" s="180"/>
      <c r="E124" s="181"/>
      <c r="F124" s="181"/>
      <c r="G124" s="181"/>
      <c r="H124" s="182"/>
    </row>
    <row r="125" customFormat="false" ht="15.75" hidden="false" customHeight="true" outlineLevel="0" collapsed="false">
      <c r="C125" s="180"/>
      <c r="D125" s="180"/>
      <c r="E125" s="181"/>
      <c r="F125" s="181"/>
      <c r="G125" s="181"/>
      <c r="H125" s="182"/>
    </row>
    <row r="126" customFormat="false" ht="15.75" hidden="false" customHeight="true" outlineLevel="0" collapsed="false">
      <c r="C126" s="180"/>
      <c r="D126" s="180"/>
      <c r="E126" s="181"/>
      <c r="F126" s="181"/>
      <c r="G126" s="181"/>
      <c r="H126" s="182"/>
    </row>
    <row r="127" customFormat="false" ht="15.75" hidden="false" customHeight="true" outlineLevel="0" collapsed="false">
      <c r="C127" s="180"/>
      <c r="D127" s="180"/>
      <c r="E127" s="181"/>
      <c r="F127" s="181"/>
      <c r="G127" s="181"/>
      <c r="H127" s="182"/>
    </row>
    <row r="128" customFormat="false" ht="15.75" hidden="false" customHeight="true" outlineLevel="0" collapsed="false">
      <c r="C128" s="180"/>
      <c r="D128" s="180"/>
      <c r="E128" s="181"/>
      <c r="F128" s="181"/>
      <c r="G128" s="181"/>
      <c r="H128" s="182"/>
    </row>
    <row r="129" customFormat="false" ht="15.75" hidden="false" customHeight="true" outlineLevel="0" collapsed="false">
      <c r="C129" s="180"/>
      <c r="D129" s="180"/>
      <c r="E129" s="181"/>
      <c r="F129" s="181"/>
      <c r="G129" s="181"/>
      <c r="H129" s="182"/>
    </row>
    <row r="130" customFormat="false" ht="15.75" hidden="false" customHeight="true" outlineLevel="0" collapsed="false">
      <c r="C130" s="180"/>
      <c r="D130" s="180"/>
      <c r="E130" s="181"/>
      <c r="F130" s="181"/>
      <c r="G130" s="181"/>
      <c r="H130" s="182"/>
    </row>
    <row r="131" customFormat="false" ht="15.75" hidden="false" customHeight="true" outlineLevel="0" collapsed="false">
      <c r="C131" s="180"/>
      <c r="D131" s="180"/>
      <c r="E131" s="181"/>
      <c r="F131" s="181"/>
      <c r="G131" s="181"/>
      <c r="H131" s="182"/>
    </row>
    <row r="132" customFormat="false" ht="15.75" hidden="false" customHeight="true" outlineLevel="0" collapsed="false">
      <c r="C132" s="180"/>
      <c r="D132" s="180"/>
      <c r="E132" s="181"/>
      <c r="F132" s="181"/>
      <c r="G132" s="181"/>
      <c r="H132" s="182"/>
    </row>
    <row r="133" customFormat="false" ht="15.75" hidden="false" customHeight="true" outlineLevel="0" collapsed="false">
      <c r="C133" s="180"/>
      <c r="D133" s="180"/>
      <c r="E133" s="181"/>
      <c r="F133" s="181"/>
      <c r="G133" s="181"/>
      <c r="H133" s="182"/>
    </row>
    <row r="134" customFormat="false" ht="15.75" hidden="false" customHeight="true" outlineLevel="0" collapsed="false">
      <c r="C134" s="180"/>
      <c r="D134" s="180"/>
      <c r="E134" s="181"/>
      <c r="F134" s="181"/>
      <c r="G134" s="181"/>
      <c r="H134" s="182"/>
    </row>
    <row r="135" customFormat="false" ht="15.75" hidden="false" customHeight="true" outlineLevel="0" collapsed="false">
      <c r="C135" s="180"/>
      <c r="D135" s="180"/>
      <c r="E135" s="181"/>
      <c r="F135" s="181"/>
      <c r="G135" s="181"/>
      <c r="H135" s="182"/>
    </row>
    <row r="136" customFormat="false" ht="15.75" hidden="false" customHeight="true" outlineLevel="0" collapsed="false">
      <c r="C136" s="180"/>
      <c r="D136" s="180"/>
      <c r="E136" s="181"/>
      <c r="F136" s="181"/>
      <c r="G136" s="181"/>
      <c r="H136" s="182"/>
    </row>
    <row r="137" customFormat="false" ht="15.75" hidden="false" customHeight="true" outlineLevel="0" collapsed="false">
      <c r="C137" s="180"/>
      <c r="D137" s="180"/>
      <c r="E137" s="181"/>
      <c r="F137" s="181"/>
      <c r="G137" s="181"/>
      <c r="H137" s="182"/>
    </row>
    <row r="138" customFormat="false" ht="15.75" hidden="false" customHeight="true" outlineLevel="0" collapsed="false">
      <c r="C138" s="180"/>
      <c r="D138" s="180"/>
      <c r="E138" s="181"/>
      <c r="F138" s="181"/>
      <c r="G138" s="181"/>
      <c r="H138" s="182"/>
    </row>
    <row r="139" customFormat="false" ht="15.75" hidden="false" customHeight="true" outlineLevel="0" collapsed="false">
      <c r="C139" s="180"/>
      <c r="D139" s="180"/>
      <c r="E139" s="181"/>
      <c r="F139" s="181"/>
      <c r="G139" s="181"/>
      <c r="H139" s="182"/>
    </row>
    <row r="140" customFormat="false" ht="15.75" hidden="false" customHeight="true" outlineLevel="0" collapsed="false">
      <c r="C140" s="180"/>
      <c r="D140" s="180"/>
      <c r="E140" s="181"/>
      <c r="F140" s="181"/>
      <c r="G140" s="181"/>
      <c r="H140" s="182"/>
    </row>
    <row r="141" customFormat="false" ht="15.75" hidden="false" customHeight="true" outlineLevel="0" collapsed="false">
      <c r="C141" s="180"/>
      <c r="D141" s="180"/>
      <c r="E141" s="181"/>
      <c r="F141" s="181"/>
      <c r="G141" s="181"/>
      <c r="H141" s="182"/>
    </row>
    <row r="142" customFormat="false" ht="15.75" hidden="false" customHeight="true" outlineLevel="0" collapsed="false">
      <c r="C142" s="180"/>
      <c r="D142" s="180"/>
      <c r="E142" s="181"/>
      <c r="F142" s="181"/>
      <c r="G142" s="181"/>
      <c r="H142" s="182"/>
    </row>
    <row r="143" customFormat="false" ht="15.75" hidden="false" customHeight="true" outlineLevel="0" collapsed="false">
      <c r="C143" s="180"/>
      <c r="D143" s="180"/>
      <c r="E143" s="181"/>
      <c r="F143" s="181"/>
      <c r="G143" s="181"/>
      <c r="H143" s="182"/>
    </row>
    <row r="144" customFormat="false" ht="15.75" hidden="false" customHeight="true" outlineLevel="0" collapsed="false">
      <c r="C144" s="180"/>
      <c r="D144" s="180"/>
      <c r="E144" s="181"/>
      <c r="F144" s="181"/>
      <c r="G144" s="181"/>
      <c r="H144" s="182"/>
    </row>
    <row r="145" customFormat="false" ht="15.75" hidden="false" customHeight="true" outlineLevel="0" collapsed="false">
      <c r="C145" s="180"/>
      <c r="D145" s="180"/>
      <c r="E145" s="181"/>
      <c r="F145" s="181"/>
      <c r="G145" s="181"/>
      <c r="H145" s="182"/>
    </row>
    <row r="146" customFormat="false" ht="15.75" hidden="false" customHeight="true" outlineLevel="0" collapsed="false">
      <c r="C146" s="180"/>
      <c r="D146" s="180"/>
      <c r="E146" s="181"/>
      <c r="F146" s="181"/>
      <c r="G146" s="181"/>
      <c r="H146" s="182"/>
    </row>
    <row r="147" customFormat="false" ht="15.75" hidden="false" customHeight="true" outlineLevel="0" collapsed="false">
      <c r="C147" s="180"/>
      <c r="D147" s="180"/>
      <c r="E147" s="181"/>
      <c r="F147" s="181"/>
      <c r="G147" s="181"/>
      <c r="H147" s="182"/>
    </row>
    <row r="148" customFormat="false" ht="15.75" hidden="false" customHeight="true" outlineLevel="0" collapsed="false">
      <c r="C148" s="180"/>
      <c r="D148" s="180"/>
      <c r="E148" s="181"/>
      <c r="F148" s="181"/>
      <c r="G148" s="181"/>
      <c r="H148" s="182"/>
    </row>
    <row r="149" customFormat="false" ht="15.75" hidden="false" customHeight="true" outlineLevel="0" collapsed="false">
      <c r="C149" s="180"/>
      <c r="D149" s="180"/>
      <c r="E149" s="181"/>
      <c r="F149" s="181"/>
      <c r="G149" s="181"/>
      <c r="H149" s="182"/>
    </row>
    <row r="150" customFormat="false" ht="15.75" hidden="false" customHeight="true" outlineLevel="0" collapsed="false">
      <c r="C150" s="180"/>
      <c r="D150" s="180"/>
      <c r="E150" s="181"/>
      <c r="F150" s="181"/>
      <c r="G150" s="181"/>
      <c r="H150" s="182"/>
    </row>
    <row r="151" customFormat="false" ht="15.75" hidden="false" customHeight="true" outlineLevel="0" collapsed="false">
      <c r="C151" s="180"/>
      <c r="D151" s="180"/>
      <c r="E151" s="181"/>
      <c r="F151" s="181"/>
      <c r="G151" s="181"/>
      <c r="H151" s="182"/>
    </row>
    <row r="152" customFormat="false" ht="15.75" hidden="false" customHeight="true" outlineLevel="0" collapsed="false">
      <c r="C152" s="180"/>
      <c r="D152" s="180"/>
      <c r="E152" s="181"/>
      <c r="F152" s="181"/>
      <c r="G152" s="181"/>
      <c r="H152" s="182"/>
    </row>
    <row r="153" customFormat="false" ht="15.75" hidden="false" customHeight="true" outlineLevel="0" collapsed="false">
      <c r="C153" s="180"/>
      <c r="D153" s="180"/>
      <c r="E153" s="181"/>
      <c r="F153" s="181"/>
      <c r="G153" s="181"/>
      <c r="H153" s="182"/>
    </row>
    <row r="154" customFormat="false" ht="15.75" hidden="false" customHeight="true" outlineLevel="0" collapsed="false">
      <c r="C154" s="180"/>
      <c r="D154" s="180"/>
      <c r="E154" s="181"/>
      <c r="F154" s="181"/>
      <c r="G154" s="181"/>
      <c r="H154" s="182"/>
    </row>
    <row r="155" customFormat="false" ht="15.75" hidden="false" customHeight="true" outlineLevel="0" collapsed="false">
      <c r="C155" s="180"/>
      <c r="D155" s="180"/>
      <c r="E155" s="181"/>
      <c r="F155" s="181"/>
      <c r="G155" s="181"/>
      <c r="H155" s="182"/>
    </row>
    <row r="156" customFormat="false" ht="15.75" hidden="false" customHeight="true" outlineLevel="0" collapsed="false">
      <c r="C156" s="180"/>
      <c r="D156" s="180"/>
      <c r="E156" s="181"/>
      <c r="F156" s="181"/>
      <c r="G156" s="181"/>
      <c r="H156" s="182"/>
    </row>
    <row r="157" customFormat="false" ht="15.75" hidden="false" customHeight="true" outlineLevel="0" collapsed="false">
      <c r="C157" s="180"/>
      <c r="D157" s="180"/>
      <c r="E157" s="181"/>
      <c r="F157" s="181"/>
      <c r="G157" s="181"/>
      <c r="H157" s="182"/>
    </row>
    <row r="158" customFormat="false" ht="15.75" hidden="false" customHeight="true" outlineLevel="0" collapsed="false">
      <c r="C158" s="180"/>
      <c r="D158" s="180"/>
      <c r="E158" s="181"/>
      <c r="F158" s="181"/>
      <c r="G158" s="181"/>
      <c r="H158" s="182"/>
    </row>
    <row r="159" customFormat="false" ht="15.75" hidden="false" customHeight="true" outlineLevel="0" collapsed="false">
      <c r="C159" s="180"/>
      <c r="D159" s="180"/>
      <c r="E159" s="181"/>
      <c r="F159" s="181"/>
      <c r="G159" s="181"/>
      <c r="H159" s="182"/>
    </row>
    <row r="160" customFormat="false" ht="15.75" hidden="false" customHeight="true" outlineLevel="0" collapsed="false">
      <c r="C160" s="180"/>
      <c r="D160" s="180"/>
      <c r="E160" s="181"/>
      <c r="F160" s="181"/>
      <c r="G160" s="181"/>
      <c r="H160" s="182"/>
    </row>
    <row r="161" customFormat="false" ht="15.75" hidden="false" customHeight="true" outlineLevel="0" collapsed="false">
      <c r="C161" s="180"/>
      <c r="D161" s="180"/>
      <c r="E161" s="181"/>
      <c r="F161" s="181"/>
      <c r="G161" s="181"/>
      <c r="H161" s="182"/>
    </row>
    <row r="162" customFormat="false" ht="15.75" hidden="false" customHeight="true" outlineLevel="0" collapsed="false">
      <c r="C162" s="180"/>
      <c r="D162" s="180"/>
      <c r="E162" s="181"/>
      <c r="F162" s="181"/>
      <c r="G162" s="181"/>
      <c r="H162" s="182"/>
    </row>
    <row r="163" customFormat="false" ht="15.75" hidden="false" customHeight="true" outlineLevel="0" collapsed="false">
      <c r="C163" s="180"/>
      <c r="D163" s="180"/>
      <c r="E163" s="181"/>
      <c r="F163" s="181"/>
      <c r="G163" s="181"/>
      <c r="H163" s="182"/>
    </row>
    <row r="164" customFormat="false" ht="15.75" hidden="false" customHeight="true" outlineLevel="0" collapsed="false">
      <c r="C164" s="180"/>
      <c r="D164" s="180"/>
      <c r="E164" s="181"/>
      <c r="F164" s="181"/>
      <c r="G164" s="181"/>
      <c r="H164" s="182"/>
    </row>
    <row r="165" customFormat="false" ht="15.75" hidden="false" customHeight="true" outlineLevel="0" collapsed="false">
      <c r="C165" s="180"/>
      <c r="D165" s="180"/>
      <c r="E165" s="181"/>
      <c r="F165" s="181"/>
      <c r="G165" s="181"/>
      <c r="H165" s="182"/>
    </row>
  </sheetData>
  <printOptions headings="false" gridLines="false" gridLinesSet="true" horizontalCentered="true" verticalCentered="false"/>
  <pageMargins left="0.590277777777778" right="0.590277777777778" top="0.590277777777778" bottom="0.590277777777778" header="0.511811023622047" footer="0.39375"/>
  <pageSetup paperSize="9" scale="100" fitToWidth="1" fitToHeight="0" pageOrder="downThenOver" orientation="portrait" blackAndWhite="false" draft="false" cellComments="none" horizontalDpi="300" verticalDpi="300" copies="1"/>
  <headerFooter differentFirst="false" differentOddEven="false">
    <oddHeader/>
    <oddFooter>&amp;C&amp;9Page &amp;P of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Q26"/>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11328125" defaultRowHeight="15.75" zeroHeight="false" outlineLevelRow="0" outlineLevelCol="0"/>
  <cols>
    <col collapsed="false" customWidth="true" hidden="false" outlineLevel="0" max="1" min="1" style="19" width="15.66"/>
    <col collapsed="false" customWidth="true" hidden="false" outlineLevel="0" max="2" min="2" style="186" width="15.66"/>
    <col collapsed="false" customWidth="true" hidden="false" outlineLevel="0" max="3" min="3" style="187" width="15.66"/>
    <col collapsed="false" customWidth="true" hidden="false" outlineLevel="0" max="4" min="4" style="186" width="15.66"/>
    <col collapsed="false" customWidth="true" hidden="false" outlineLevel="0" max="5" min="5" style="19" width="5.66"/>
    <col collapsed="false" customWidth="true" hidden="false" outlineLevel="0" max="8" min="6" style="19" width="15.66"/>
    <col collapsed="false" customWidth="true" hidden="false" outlineLevel="0" max="9" min="9" style="19" width="5.66"/>
    <col collapsed="false" customWidth="true" hidden="false" outlineLevel="0" max="12" min="10" style="19" width="15.66"/>
    <col collapsed="false" customWidth="true" hidden="false" outlineLevel="0" max="13" min="13" style="19" width="5.66"/>
    <col collapsed="false" customWidth="true" hidden="false" outlineLevel="0" max="19" min="14" style="19" width="15.66"/>
    <col collapsed="false" customWidth="false" hidden="false" outlineLevel="0" max="1024" min="20" style="19" width="9.11"/>
  </cols>
  <sheetData>
    <row r="1" s="29" customFormat="true" ht="15.75" hidden="false" customHeight="true" outlineLevel="0" collapsed="false">
      <c r="B1" s="188" t="s">
        <v>253</v>
      </c>
      <c r="C1" s="188"/>
      <c r="D1" s="188"/>
      <c r="F1" s="188" t="s">
        <v>263</v>
      </c>
      <c r="G1" s="188"/>
      <c r="H1" s="188"/>
      <c r="J1" s="188" t="s">
        <v>443</v>
      </c>
      <c r="K1" s="188"/>
      <c r="L1" s="188"/>
      <c r="N1" s="188" t="s">
        <v>57</v>
      </c>
      <c r="O1" s="188"/>
      <c r="P1" s="188"/>
      <c r="Q1" s="188"/>
    </row>
    <row r="2" s="29" customFormat="true" ht="15.75" hidden="false" customHeight="true" outlineLevel="0" collapsed="false">
      <c r="A2" s="29" t="s">
        <v>276</v>
      </c>
      <c r="B2" s="189" t="s">
        <v>444</v>
      </c>
      <c r="C2" s="190" t="s">
        <v>445</v>
      </c>
      <c r="D2" s="189" t="s">
        <v>446</v>
      </c>
      <c r="F2" s="189" t="s">
        <v>444</v>
      </c>
      <c r="G2" s="190" t="s">
        <v>445</v>
      </c>
      <c r="H2" s="189" t="s">
        <v>446</v>
      </c>
      <c r="J2" s="189" t="s">
        <v>444</v>
      </c>
      <c r="K2" s="190" t="s">
        <v>445</v>
      </c>
      <c r="L2" s="189" t="s">
        <v>446</v>
      </c>
      <c r="N2" s="189" t="s">
        <v>444</v>
      </c>
      <c r="O2" s="190" t="s">
        <v>445</v>
      </c>
      <c r="P2" s="189" t="s">
        <v>447</v>
      </c>
      <c r="Q2" s="189" t="s">
        <v>446</v>
      </c>
    </row>
    <row r="3" customFormat="false" ht="15.75" hidden="false" customHeight="true" outlineLevel="0" collapsed="false">
      <c r="A3" s="19" t="s">
        <v>448</v>
      </c>
      <c r="B3" s="186" t="n">
        <f aca="true">DATE(YEAR(Assumptions!$C$5),OFFSET($C$2,MATCH(MONTH(Assumptions!$C$5)-1,Pay!$C$3:$C$18,-1),0,1,1)+1-Assumptions!$C$63,0)</f>
        <v>44227</v>
      </c>
      <c r="C3" s="191" t="n">
        <f aca="false">C4+Assumptions!$C$63</f>
        <v>31</v>
      </c>
      <c r="D3" s="186" t="n">
        <f aca="false">IF(Assumptions!$C$66&gt;DAY(B3),B3,DATE(YEAR(B3),MONTH(B3),Assumptions!$C$66))</f>
        <v>44221</v>
      </c>
      <c r="F3" s="186" t="n">
        <f aca="true">DATE(YEAR(Assumptions!$C$5),OFFSET($G$2,MATCH(MONTH(Assumptions!$C$5)-1,Pay!$G$3:$G$18,-1),0,1,1)+1-Assumptions!$C$70,0)</f>
        <v>44074</v>
      </c>
      <c r="G3" s="191" t="n">
        <f aca="false">G4+Assumptions!$C$70</f>
        <v>92</v>
      </c>
      <c r="H3" s="186" t="n">
        <f aca="false">IF(Assumptions!$C$73&gt;DAY(F3),F3,DATE(YEAR(F3),MONTH(F3),Assumptions!$C$73))</f>
        <v>44068</v>
      </c>
      <c r="J3" s="186" t="n">
        <f aca="true">DATE(YEAR(Assumptions!$C$5),OFFSET($K$2,MATCH(MONTH(Assumptions!$C$5)-1,Pay!$K$3:$K$18,-1),0,1,1)+1-Assumptions!$C$53,0)</f>
        <v>44227</v>
      </c>
      <c r="K3" s="191" t="n">
        <f aca="false">K4+Assumptions!$C$53</f>
        <v>16</v>
      </c>
      <c r="L3" s="186" t="n">
        <f aca="false">IF(Assumptions!$C$56&gt;DAY(J3),J3,DATE(YEAR(J3),MONTH(J3),Assumptions!$C$56))</f>
        <v>44202</v>
      </c>
      <c r="N3" s="186" t="n">
        <f aca="true">DATE(YEAR(Assumptions!$C$5),OFFSET($O$2,MATCH(MONTH(Assumptions!$C$5)-1,Pay!$O$3:$O$18,-1),0,1,1)+1-Assumptions!$C$107,0)</f>
        <v>43890</v>
      </c>
      <c r="O3" s="191" t="n">
        <f aca="false">O4+Assumptions!$C$107</f>
        <v>182</v>
      </c>
      <c r="P3" s="186" t="n">
        <f aca="false">IF(Assumptions!$C$110&gt;DAY(N3),N3,DATE(YEAR(N3),MONTH(N3),Assumptions!$C$110))</f>
        <v>43881</v>
      </c>
      <c r="Q3" s="186" t="n">
        <f aca="false">IF(Assumptions!$C$110&gt;DAY(DATE(YEAR(N3),MONTH(N3)+2,0)),DATE(YEAR(N3),MONTH(N3)+2,0),DATE(YEAR(N3),MONTH(N3)+1,Assumptions!$C$110))</f>
        <v>43910</v>
      </c>
    </row>
    <row r="4" customFormat="false" ht="15.75" hidden="false" customHeight="true" outlineLevel="0" collapsed="false">
      <c r="A4" s="19" t="s">
        <v>449</v>
      </c>
      <c r="B4" s="186" t="n">
        <f aca="false">DATE(YEAR(B3),MONTH(B3)+1+Assumptions!$C$63,0)</f>
        <v>44286</v>
      </c>
      <c r="C4" s="191" t="n">
        <f aca="false">C5+Assumptions!$C$63</f>
        <v>29</v>
      </c>
      <c r="D4" s="186" t="n">
        <f aca="false">IF(Assumptions!$C$66&gt;DAY(B4),B4,DATE(YEAR(B4),MONTH(B4),Assumptions!$C$66))</f>
        <v>44280</v>
      </c>
      <c r="F4" s="186" t="n">
        <f aca="false">DATE(YEAR(F3),MONTH(F3)+1+Assumptions!$C$70,0)</f>
        <v>44255</v>
      </c>
      <c r="G4" s="191" t="n">
        <f aca="false">G5+Assumptions!$C$70</f>
        <v>86</v>
      </c>
      <c r="H4" s="186" t="n">
        <f aca="false">IF(Assumptions!$C$73&gt;DAY(F4),F4,DATE(YEAR(F4),MONTH(F4),Assumptions!$C$73))</f>
        <v>44252</v>
      </c>
      <c r="J4" s="186" t="n">
        <f aca="false">DATE(YEAR(J3),MONTH(J3)+1+Assumptions!$C$53,0)</f>
        <v>44255</v>
      </c>
      <c r="K4" s="191" t="n">
        <f aca="false">K5+Assumptions!$C$53</f>
        <v>15</v>
      </c>
      <c r="L4" s="186" t="n">
        <f aca="false">IF(Assumptions!$C$56&gt;DAY(J4),J4,DATE(YEAR(J4),MONTH(J4),Assumptions!$C$56))</f>
        <v>44233</v>
      </c>
      <c r="N4" s="186" t="n">
        <f aca="false">DATE(YEAR(N3),MONTH(N3)+1+Assumptions!$C$107,0)</f>
        <v>44255</v>
      </c>
      <c r="O4" s="191" t="n">
        <f aca="false">O5+Assumptions!$C$107</f>
        <v>170</v>
      </c>
      <c r="P4" s="186" t="n">
        <f aca="false">IF(Assumptions!$C$110&gt;DAY(N4),N4,DATE(YEAR(N4),MONTH(N4),Assumptions!$C$110))</f>
        <v>44247</v>
      </c>
      <c r="Q4" s="186" t="n">
        <f aca="false">IF(Assumptions!$C$110&gt;DAY(DATE(YEAR(N4),MONTH(N4)+2,0)),DATE(YEAR(N4),MONTH(N4)+2,0),DATE(YEAR(N4),MONTH(N4)+1,Assumptions!$C$110))</f>
        <v>44275</v>
      </c>
    </row>
    <row r="5" customFormat="false" ht="15.75" hidden="false" customHeight="true" outlineLevel="0" collapsed="false">
      <c r="A5" s="19" t="s">
        <v>450</v>
      </c>
      <c r="B5" s="186" t="n">
        <f aca="false">DATE(YEAR(B4),MONTH(B4)+1+Assumptions!$C$63,0)</f>
        <v>44347</v>
      </c>
      <c r="C5" s="191" t="n">
        <f aca="false">C6+Assumptions!$C$63</f>
        <v>27</v>
      </c>
      <c r="D5" s="186" t="n">
        <f aca="false">IF(Assumptions!$C$66&gt;DAY(B5),B5,DATE(YEAR(B5),MONTH(B5),Assumptions!$C$66))</f>
        <v>44341</v>
      </c>
      <c r="F5" s="186" t="n">
        <f aca="false">DATE(YEAR(F4),MONTH(F4)+1+Assumptions!$C$70,0)</f>
        <v>44439</v>
      </c>
      <c r="G5" s="191" t="n">
        <f aca="false">G6+Assumptions!$C$70</f>
        <v>80</v>
      </c>
      <c r="H5" s="186" t="n">
        <f aca="false">IF(Assumptions!$C$73&gt;DAY(F5),F5,DATE(YEAR(F5),MONTH(F5),Assumptions!$C$73))</f>
        <v>44433</v>
      </c>
      <c r="J5" s="186" t="n">
        <f aca="false">DATE(YEAR(J4),MONTH(J4)+1+Assumptions!$C$53,0)</f>
        <v>44286</v>
      </c>
      <c r="K5" s="191" t="n">
        <f aca="false">K6+Assumptions!$C$53</f>
        <v>14</v>
      </c>
      <c r="L5" s="186" t="n">
        <f aca="false">IF(Assumptions!$C$56&gt;DAY(J5),J5,DATE(YEAR(J5),MONTH(J5),Assumptions!$C$56))</f>
        <v>44261</v>
      </c>
      <c r="N5" s="186" t="n">
        <f aca="false">DATE(YEAR(N4),MONTH(N4)+1+Assumptions!$C$107,0)</f>
        <v>44620</v>
      </c>
      <c r="O5" s="191" t="n">
        <f aca="false">O6+Assumptions!$C$107</f>
        <v>158</v>
      </c>
      <c r="P5" s="186" t="n">
        <f aca="false">IF(Assumptions!$C$110&gt;DAY(N5),N5,DATE(YEAR(N5),MONTH(N5),Assumptions!$C$110))</f>
        <v>44612</v>
      </c>
      <c r="Q5" s="186" t="n">
        <f aca="false">IF(Assumptions!$C$110&gt;DAY(DATE(YEAR(N5),MONTH(N5)+2,0)),DATE(YEAR(N5),MONTH(N5)+2,0),DATE(YEAR(N5),MONTH(N5)+1,Assumptions!$C$110))</f>
        <v>44640</v>
      </c>
    </row>
    <row r="6" customFormat="false" ht="15.75" hidden="false" customHeight="true" outlineLevel="0" collapsed="false">
      <c r="A6" s="19" t="s">
        <v>451</v>
      </c>
      <c r="B6" s="186" t="n">
        <f aca="false">DATE(YEAR(B5),MONTH(B5)+1+Assumptions!$C$63,0)</f>
        <v>44408</v>
      </c>
      <c r="C6" s="191" t="n">
        <f aca="false">C7+Assumptions!$C$63</f>
        <v>25</v>
      </c>
      <c r="D6" s="186" t="n">
        <f aca="false">IF(Assumptions!$C$66&gt;DAY(B6),B6,DATE(YEAR(B6),MONTH(B6),Assumptions!$C$66))</f>
        <v>44402</v>
      </c>
      <c r="F6" s="186" t="n">
        <f aca="false">DATE(YEAR(F5),MONTH(F5)+1+Assumptions!$C$70,0)</f>
        <v>44620</v>
      </c>
      <c r="G6" s="191" t="n">
        <f aca="false">G7+Assumptions!$C$70</f>
        <v>74</v>
      </c>
      <c r="H6" s="186" t="n">
        <f aca="false">IF(Assumptions!$C$73&gt;DAY(F6),F6,DATE(YEAR(F6),MONTH(F6),Assumptions!$C$73))</f>
        <v>44617</v>
      </c>
      <c r="J6" s="186" t="n">
        <f aca="false">DATE(YEAR(J5),MONTH(J5)+1+Assumptions!$C$53,0)</f>
        <v>44316</v>
      </c>
      <c r="K6" s="191" t="n">
        <f aca="false">K7+Assumptions!$C$53</f>
        <v>13</v>
      </c>
      <c r="L6" s="186" t="n">
        <f aca="false">IF(Assumptions!$C$56&gt;DAY(J6),J6,DATE(YEAR(J6),MONTH(J6),Assumptions!$C$56))</f>
        <v>44292</v>
      </c>
      <c r="N6" s="186" t="n">
        <f aca="false">DATE(YEAR(N5),MONTH(N5)+1+Assumptions!$C$107,0)</f>
        <v>44985</v>
      </c>
      <c r="O6" s="191" t="n">
        <f aca="false">O7+Assumptions!$C$107</f>
        <v>146</v>
      </c>
      <c r="P6" s="186" t="n">
        <f aca="false">IF(Assumptions!$C$110&gt;DAY(N6),N6,DATE(YEAR(N6),MONTH(N6),Assumptions!$C$110))</f>
        <v>44977</v>
      </c>
      <c r="Q6" s="186" t="n">
        <f aca="false">IF(Assumptions!$C$110&gt;DAY(DATE(YEAR(N6),MONTH(N6)+2,0)),DATE(YEAR(N6),MONTH(N6)+2,0),DATE(YEAR(N6),MONTH(N6)+1,Assumptions!$C$110))</f>
        <v>45005</v>
      </c>
    </row>
    <row r="7" customFormat="false" ht="15.75" hidden="false" customHeight="true" outlineLevel="0" collapsed="false">
      <c r="A7" s="19" t="s">
        <v>452</v>
      </c>
      <c r="B7" s="186" t="n">
        <f aca="false">DATE(YEAR(B6),MONTH(B6)+1+Assumptions!$C$63,0)</f>
        <v>44469</v>
      </c>
      <c r="C7" s="191" t="n">
        <f aca="false">C8+Assumptions!$C$63</f>
        <v>23</v>
      </c>
      <c r="D7" s="186" t="n">
        <f aca="false">IF(Assumptions!$C$66&gt;DAY(B7),B7,DATE(YEAR(B7),MONTH(B7),Assumptions!$C$66))</f>
        <v>44464</v>
      </c>
      <c r="F7" s="186" t="n">
        <f aca="false">DATE(YEAR(F6),MONTH(F6)+1+Assumptions!$C$70,0)</f>
        <v>44804</v>
      </c>
      <c r="G7" s="191" t="n">
        <f aca="false">G8+Assumptions!$C$70</f>
        <v>68</v>
      </c>
      <c r="H7" s="186" t="n">
        <f aca="false">IF(Assumptions!$C$73&gt;DAY(F7),F7,DATE(YEAR(F7),MONTH(F7),Assumptions!$C$73))</f>
        <v>44798</v>
      </c>
      <c r="J7" s="186" t="n">
        <f aca="false">DATE(YEAR(J6),MONTH(J6)+1+Assumptions!$C$53,0)</f>
        <v>44347</v>
      </c>
      <c r="K7" s="191" t="n">
        <f aca="false">K8+Assumptions!$C$53</f>
        <v>12</v>
      </c>
      <c r="L7" s="186" t="n">
        <f aca="false">IF(Assumptions!$C$56&gt;DAY(J7),J7,DATE(YEAR(J7),MONTH(J7),Assumptions!$C$56))</f>
        <v>44322</v>
      </c>
      <c r="N7" s="186" t="n">
        <f aca="false">DATE(YEAR(N6),MONTH(N6)+1+Assumptions!$C$107,0)</f>
        <v>45351</v>
      </c>
      <c r="O7" s="191" t="n">
        <f aca="false">O8+Assumptions!$C$107</f>
        <v>134</v>
      </c>
      <c r="P7" s="186" t="n">
        <f aca="false">IF(Assumptions!$C$110&gt;DAY(N7),N7,DATE(YEAR(N7),MONTH(N7),Assumptions!$C$110))</f>
        <v>45342</v>
      </c>
      <c r="Q7" s="186" t="n">
        <f aca="false">IF(Assumptions!$C$110&gt;DAY(DATE(YEAR(N7),MONTH(N7)+2,0)),DATE(YEAR(N7),MONTH(N7)+2,0),DATE(YEAR(N7),MONTH(N7)+1,Assumptions!$C$110))</f>
        <v>45371</v>
      </c>
    </row>
    <row r="8" customFormat="false" ht="15.75" hidden="false" customHeight="true" outlineLevel="0" collapsed="false">
      <c r="A8" s="19" t="s">
        <v>453</v>
      </c>
      <c r="B8" s="186" t="n">
        <f aca="false">DATE(YEAR(B7),MONTH(B7)+1+Assumptions!$C$63,0)</f>
        <v>44530</v>
      </c>
      <c r="C8" s="191" t="n">
        <f aca="false">C9+Assumptions!$C$63</f>
        <v>21</v>
      </c>
      <c r="D8" s="186" t="n">
        <f aca="false">IF(Assumptions!$C$66&gt;DAY(B8),B8,DATE(YEAR(B8),MONTH(B8),Assumptions!$C$66))</f>
        <v>44525</v>
      </c>
      <c r="F8" s="186" t="n">
        <f aca="false">DATE(YEAR(F7),MONTH(F7)+1+Assumptions!$C$70,0)</f>
        <v>44985</v>
      </c>
      <c r="G8" s="191" t="n">
        <f aca="false">G9+Assumptions!$C$70</f>
        <v>62</v>
      </c>
      <c r="H8" s="186" t="n">
        <f aca="false">IF(Assumptions!$C$73&gt;DAY(F8),F8,DATE(YEAR(F8),MONTH(F8),Assumptions!$C$73))</f>
        <v>44982</v>
      </c>
      <c r="J8" s="186" t="n">
        <f aca="false">DATE(YEAR(J7),MONTH(J7)+1+Assumptions!$C$53,0)</f>
        <v>44377</v>
      </c>
      <c r="K8" s="191" t="n">
        <f aca="false">K9+Assumptions!$C$53</f>
        <v>11</v>
      </c>
      <c r="L8" s="186" t="n">
        <f aca="false">IF(Assumptions!$C$56&gt;DAY(J8),J8,DATE(YEAR(J8),MONTH(J8),Assumptions!$C$56))</f>
        <v>44353</v>
      </c>
      <c r="N8" s="186" t="n">
        <f aca="false">DATE(YEAR(N7),MONTH(N7)+1+Assumptions!$C$107,0)</f>
        <v>45716</v>
      </c>
      <c r="O8" s="191" t="n">
        <f aca="false">O9+Assumptions!$C$107</f>
        <v>122</v>
      </c>
      <c r="P8" s="186" t="n">
        <f aca="false">IF(Assumptions!$C$110&gt;DAY(N8),N8,DATE(YEAR(N8),MONTH(N8),Assumptions!$C$110))</f>
        <v>45708</v>
      </c>
      <c r="Q8" s="186" t="n">
        <f aca="false">IF(Assumptions!$C$110&gt;DAY(DATE(YEAR(N8),MONTH(N8)+2,0)),DATE(YEAR(N8),MONTH(N8)+2,0),DATE(YEAR(N8),MONTH(N8)+1,Assumptions!$C$110))</f>
        <v>45736</v>
      </c>
    </row>
    <row r="9" customFormat="false" ht="15.75" hidden="false" customHeight="true" outlineLevel="0" collapsed="false">
      <c r="A9" s="19" t="s">
        <v>454</v>
      </c>
      <c r="B9" s="186" t="n">
        <f aca="false">DATE(YEAR(B8),MONTH(B8)+1+Assumptions!$C$63,0)</f>
        <v>44592</v>
      </c>
      <c r="C9" s="191" t="n">
        <f aca="false">C10+Assumptions!$C$63</f>
        <v>19</v>
      </c>
      <c r="D9" s="186" t="n">
        <f aca="false">IF(Assumptions!$C$66&gt;DAY(B9),B9,DATE(YEAR(B9),MONTH(B9),Assumptions!$C$66))</f>
        <v>44586</v>
      </c>
      <c r="F9" s="186" t="n">
        <f aca="false">DATE(YEAR(F8),MONTH(F8)+1+Assumptions!$C$70,0)</f>
        <v>45169</v>
      </c>
      <c r="G9" s="191" t="n">
        <f aca="false">G10+Assumptions!$C$70</f>
        <v>56</v>
      </c>
      <c r="H9" s="186" t="n">
        <f aca="false">IF(Assumptions!$C$73&gt;DAY(F9),F9,DATE(YEAR(F9),MONTH(F9),Assumptions!$C$73))</f>
        <v>45163</v>
      </c>
      <c r="J9" s="186" t="n">
        <f aca="false">DATE(YEAR(J8),MONTH(J8)+1+Assumptions!$C$53,0)</f>
        <v>44408</v>
      </c>
      <c r="K9" s="191" t="n">
        <f aca="false">K10+Assumptions!$C$53</f>
        <v>10</v>
      </c>
      <c r="L9" s="186" t="n">
        <f aca="false">IF(Assumptions!$C$56&gt;DAY(J9),J9,DATE(YEAR(J9),MONTH(J9),Assumptions!$C$56))</f>
        <v>44383</v>
      </c>
      <c r="N9" s="186" t="n">
        <f aca="false">DATE(YEAR(N8),MONTH(N8)+1+Assumptions!$C$107,0)</f>
        <v>46081</v>
      </c>
      <c r="O9" s="191" t="n">
        <f aca="false">O10+Assumptions!$C$107</f>
        <v>110</v>
      </c>
      <c r="P9" s="186" t="n">
        <f aca="false">IF(Assumptions!$C$110&gt;DAY(N9),N9,DATE(YEAR(N9),MONTH(N9),Assumptions!$C$110))</f>
        <v>46073</v>
      </c>
      <c r="Q9" s="186" t="n">
        <f aca="false">IF(Assumptions!$C$110&gt;DAY(DATE(YEAR(N9),MONTH(N9)+2,0)),DATE(YEAR(N9),MONTH(N9)+2,0),DATE(YEAR(N9),MONTH(N9)+1,Assumptions!$C$110))</f>
        <v>46101</v>
      </c>
    </row>
    <row r="10" customFormat="false" ht="15.75" hidden="false" customHeight="true" outlineLevel="0" collapsed="false">
      <c r="A10" s="19" t="s">
        <v>455</v>
      </c>
      <c r="B10" s="186" t="n">
        <f aca="false">DATE(YEAR(B9),MONTH(B9)+1+Assumptions!$C$63,0)</f>
        <v>44651</v>
      </c>
      <c r="C10" s="191" t="n">
        <f aca="false">C11+Assumptions!$C$63</f>
        <v>17</v>
      </c>
      <c r="D10" s="186" t="n">
        <f aca="false">IF(Assumptions!$C$66&gt;DAY(B10),B10,DATE(YEAR(B10),MONTH(B10),Assumptions!$C$66))</f>
        <v>44645</v>
      </c>
      <c r="F10" s="186" t="n">
        <f aca="false">DATE(YEAR(F9),MONTH(F9)+1+Assumptions!$C$70,0)</f>
        <v>45351</v>
      </c>
      <c r="G10" s="191" t="n">
        <f aca="false">G11+Assumptions!$C$70</f>
        <v>50</v>
      </c>
      <c r="H10" s="186" t="n">
        <f aca="false">IF(Assumptions!$C$73&gt;DAY(F10),F10,DATE(YEAR(F10),MONTH(F10),Assumptions!$C$73))</f>
        <v>45347</v>
      </c>
      <c r="J10" s="186" t="n">
        <f aca="false">DATE(YEAR(J9),MONTH(J9)+1+Assumptions!$C$53,0)</f>
        <v>44439</v>
      </c>
      <c r="K10" s="191" t="n">
        <f aca="false">K11+Assumptions!$C$53</f>
        <v>9</v>
      </c>
      <c r="L10" s="186" t="n">
        <f aca="false">IF(Assumptions!$C$56&gt;DAY(J10),J10,DATE(YEAR(J10),MONTH(J10),Assumptions!$C$56))</f>
        <v>44414</v>
      </c>
      <c r="N10" s="186" t="n">
        <f aca="false">DATE(YEAR(N9),MONTH(N9)+1+Assumptions!$C$107,0)</f>
        <v>46446</v>
      </c>
      <c r="O10" s="191" t="n">
        <f aca="false">O11+Assumptions!$C$107</f>
        <v>98</v>
      </c>
      <c r="P10" s="186" t="n">
        <f aca="false">IF(Assumptions!$C$110&gt;DAY(N10),N10,DATE(YEAR(N10),MONTH(N10),Assumptions!$C$110))</f>
        <v>46438</v>
      </c>
      <c r="Q10" s="186" t="n">
        <f aca="false">IF(Assumptions!$C$110&gt;DAY(DATE(YEAR(N10),MONTH(N10)+2,0)),DATE(YEAR(N10),MONTH(N10)+2,0),DATE(YEAR(N10),MONTH(N10)+1,Assumptions!$C$110))</f>
        <v>46466</v>
      </c>
    </row>
    <row r="11" customFormat="false" ht="15.75" hidden="false" customHeight="true" outlineLevel="0" collapsed="false">
      <c r="A11" s="19" t="s">
        <v>456</v>
      </c>
      <c r="B11" s="186" t="n">
        <f aca="false">DATE(YEAR(B10),MONTH(B10)+1+Assumptions!$C$63,0)</f>
        <v>44712</v>
      </c>
      <c r="C11" s="191" t="n">
        <f aca="false">C12+Assumptions!$C$63</f>
        <v>15</v>
      </c>
      <c r="D11" s="186" t="n">
        <f aca="false">IF(Assumptions!$C$66&gt;DAY(B11),B11,DATE(YEAR(B11),MONTH(B11),Assumptions!$C$66))</f>
        <v>44706</v>
      </c>
      <c r="F11" s="186" t="n">
        <f aca="false">DATE(YEAR(F10),MONTH(F10)+1+Assumptions!$C$70,0)</f>
        <v>45535</v>
      </c>
      <c r="G11" s="191" t="n">
        <f aca="false">G12+Assumptions!$C$70</f>
        <v>44</v>
      </c>
      <c r="H11" s="186" t="n">
        <f aca="false">IF(Assumptions!$C$73&gt;DAY(F11),F11,DATE(YEAR(F11),MONTH(F11),Assumptions!$C$73))</f>
        <v>45529</v>
      </c>
      <c r="J11" s="186" t="n">
        <f aca="false">DATE(YEAR(J10),MONTH(J10)+1+Assumptions!$C$53,0)</f>
        <v>44469</v>
      </c>
      <c r="K11" s="191" t="n">
        <f aca="false">K12+Assumptions!$C$53</f>
        <v>8</v>
      </c>
      <c r="L11" s="186" t="n">
        <f aca="false">IF(Assumptions!$C$56&gt;DAY(J11),J11,DATE(YEAR(J11),MONTH(J11),Assumptions!$C$56))</f>
        <v>44445</v>
      </c>
      <c r="N11" s="186" t="n">
        <f aca="false">DATE(YEAR(N10),MONTH(N10)+1+Assumptions!$C$107,0)</f>
        <v>46812</v>
      </c>
      <c r="O11" s="191" t="n">
        <f aca="false">O12+Assumptions!$C$107</f>
        <v>86</v>
      </c>
      <c r="P11" s="186" t="n">
        <f aca="false">IF(Assumptions!$C$110&gt;DAY(N11),N11,DATE(YEAR(N11),MONTH(N11),Assumptions!$C$110))</f>
        <v>46803</v>
      </c>
      <c r="Q11" s="186" t="n">
        <f aca="false">IF(Assumptions!$C$110&gt;DAY(DATE(YEAR(N11),MONTH(N11)+2,0)),DATE(YEAR(N11),MONTH(N11)+2,0),DATE(YEAR(N11),MONTH(N11)+1,Assumptions!$C$110))</f>
        <v>46832</v>
      </c>
    </row>
    <row r="12" customFormat="false" ht="15.75" hidden="false" customHeight="true" outlineLevel="0" collapsed="false">
      <c r="A12" s="19" t="s">
        <v>457</v>
      </c>
      <c r="B12" s="186" t="n">
        <f aca="false">DATE(YEAR(B11),MONTH(B11)+1+Assumptions!$C$63,0)</f>
        <v>44773</v>
      </c>
      <c r="C12" s="191" t="n">
        <f aca="false">C13+Assumptions!$C$63</f>
        <v>13</v>
      </c>
      <c r="D12" s="186" t="n">
        <f aca="false">IF(Assumptions!$C$66&gt;DAY(B12),B12,DATE(YEAR(B12),MONTH(B12),Assumptions!$C$66))</f>
        <v>44767</v>
      </c>
      <c r="F12" s="186" t="n">
        <f aca="false">DATE(YEAR(F11),MONTH(F11)+1+Assumptions!$C$70,0)</f>
        <v>45716</v>
      </c>
      <c r="G12" s="191" t="n">
        <f aca="false">G13+Assumptions!$C$70</f>
        <v>38</v>
      </c>
      <c r="H12" s="186" t="n">
        <f aca="false">IF(Assumptions!$C$73&gt;DAY(F12),F12,DATE(YEAR(F12),MONTH(F12),Assumptions!$C$73))</f>
        <v>45713</v>
      </c>
      <c r="J12" s="186" t="n">
        <f aca="false">DATE(YEAR(J11),MONTH(J11)+1+Assumptions!$C$53,0)</f>
        <v>44500</v>
      </c>
      <c r="K12" s="191" t="n">
        <f aca="false">K13+Assumptions!$C$53</f>
        <v>7</v>
      </c>
      <c r="L12" s="186" t="n">
        <f aca="false">IF(Assumptions!$C$56&gt;DAY(J12),J12,DATE(YEAR(J12),MONTH(J12),Assumptions!$C$56))</f>
        <v>44475</v>
      </c>
      <c r="N12" s="186" t="n">
        <f aca="false">DATE(YEAR(N11),MONTH(N11)+1+Assumptions!$C$107,0)</f>
        <v>47177</v>
      </c>
      <c r="O12" s="191" t="n">
        <f aca="false">O13+Assumptions!$C$107</f>
        <v>74</v>
      </c>
      <c r="P12" s="186" t="n">
        <f aca="false">IF(Assumptions!$C$110&gt;DAY(N12),N12,DATE(YEAR(N12),MONTH(N12),Assumptions!$C$110))</f>
        <v>47169</v>
      </c>
      <c r="Q12" s="186" t="n">
        <f aca="false">IF(Assumptions!$C$110&gt;DAY(DATE(YEAR(N12),MONTH(N12)+2,0)),DATE(YEAR(N12),MONTH(N12)+2,0),DATE(YEAR(N12),MONTH(N12)+1,Assumptions!$C$110))</f>
        <v>47197</v>
      </c>
    </row>
    <row r="13" customFormat="false" ht="15.75" hidden="false" customHeight="true" outlineLevel="0" collapsed="false">
      <c r="A13" s="19" t="s">
        <v>458</v>
      </c>
      <c r="B13" s="186" t="n">
        <f aca="false">DATE(YEAR(B12),MONTH(B12)+1+Assumptions!$C$63,0)</f>
        <v>44834</v>
      </c>
      <c r="C13" s="191" t="n">
        <f aca="false">C14+Assumptions!$C$63</f>
        <v>11</v>
      </c>
      <c r="D13" s="186" t="n">
        <f aca="false">IF(Assumptions!$C$66&gt;DAY(B13),B13,DATE(YEAR(B13),MONTH(B13),Assumptions!$C$66))</f>
        <v>44829</v>
      </c>
      <c r="F13" s="186" t="n">
        <f aca="false">DATE(YEAR(F12),MONTH(F12)+1+Assumptions!$C$70,0)</f>
        <v>45900</v>
      </c>
      <c r="G13" s="191" t="n">
        <f aca="false">G14+Assumptions!$C$70</f>
        <v>32</v>
      </c>
      <c r="H13" s="186" t="n">
        <f aca="false">IF(Assumptions!$C$73&gt;DAY(F13),F13,DATE(YEAR(F13),MONTH(F13),Assumptions!$C$73))</f>
        <v>45894</v>
      </c>
      <c r="J13" s="186" t="n">
        <f aca="false">DATE(YEAR(J12),MONTH(J12)+1+Assumptions!$C$53,0)</f>
        <v>44530</v>
      </c>
      <c r="K13" s="191" t="n">
        <f aca="false">K14+Assumptions!$C$53</f>
        <v>6</v>
      </c>
      <c r="L13" s="186" t="n">
        <f aca="false">IF(Assumptions!$C$56&gt;DAY(J13),J13,DATE(YEAR(J13),MONTH(J13),Assumptions!$C$56))</f>
        <v>44506</v>
      </c>
      <c r="N13" s="186" t="n">
        <f aca="false">DATE(YEAR(N12),MONTH(N12)+1+Assumptions!$C$107,0)</f>
        <v>47542</v>
      </c>
      <c r="O13" s="191" t="n">
        <f aca="false">O14+Assumptions!$C$107</f>
        <v>62</v>
      </c>
      <c r="P13" s="186" t="n">
        <f aca="false">IF(Assumptions!$C$110&gt;DAY(N13),N13,DATE(YEAR(N13),MONTH(N13),Assumptions!$C$110))</f>
        <v>47534</v>
      </c>
      <c r="Q13" s="186" t="n">
        <f aca="false">IF(Assumptions!$C$110&gt;DAY(DATE(YEAR(N13),MONTH(N13)+2,0)),DATE(YEAR(N13),MONTH(N13)+2,0),DATE(YEAR(N13),MONTH(N13)+1,Assumptions!$C$110))</f>
        <v>47562</v>
      </c>
    </row>
    <row r="14" customFormat="false" ht="15.75" hidden="false" customHeight="true" outlineLevel="0" collapsed="false">
      <c r="A14" s="19" t="s">
        <v>459</v>
      </c>
      <c r="B14" s="186" t="n">
        <f aca="false">DATE(YEAR(B13),MONTH(B13)+1+Assumptions!$C$63,0)</f>
        <v>44895</v>
      </c>
      <c r="C14" s="191" t="n">
        <f aca="false">C15+Assumptions!$C$63</f>
        <v>9</v>
      </c>
      <c r="D14" s="186" t="n">
        <f aca="false">IF(Assumptions!$C$66&gt;DAY(B14),B14,DATE(YEAR(B14),MONTH(B14),Assumptions!$C$66))</f>
        <v>44890</v>
      </c>
      <c r="F14" s="186" t="n">
        <f aca="false">DATE(YEAR(F13),MONTH(F13)+1+Assumptions!$C$70,0)</f>
        <v>46081</v>
      </c>
      <c r="G14" s="191" t="n">
        <f aca="false">G15+Assumptions!$C$70</f>
        <v>26</v>
      </c>
      <c r="H14" s="186" t="n">
        <f aca="false">IF(Assumptions!$C$73&gt;DAY(F14),F14,DATE(YEAR(F14),MONTH(F14),Assumptions!$C$73))</f>
        <v>46078</v>
      </c>
      <c r="J14" s="186" t="n">
        <f aca="false">DATE(YEAR(J13),MONTH(J13)+1+Assumptions!$C$53,0)</f>
        <v>44561</v>
      </c>
      <c r="K14" s="191" t="n">
        <f aca="false">K15+Assumptions!$C$53</f>
        <v>5</v>
      </c>
      <c r="L14" s="186" t="n">
        <f aca="false">IF(Assumptions!$C$56&gt;DAY(J14),J14,DATE(YEAR(J14),MONTH(J14),Assumptions!$C$56))</f>
        <v>44536</v>
      </c>
      <c r="N14" s="186" t="n">
        <f aca="false">DATE(YEAR(N13),MONTH(N13)+1+Assumptions!$C$107,0)</f>
        <v>47907</v>
      </c>
      <c r="O14" s="191" t="n">
        <f aca="false">O15+Assumptions!$C$107</f>
        <v>50</v>
      </c>
      <c r="P14" s="186" t="n">
        <f aca="false">IF(Assumptions!$C$110&gt;DAY(N14),N14,DATE(YEAR(N14),MONTH(N14),Assumptions!$C$110))</f>
        <v>47899</v>
      </c>
      <c r="Q14" s="186" t="n">
        <f aca="false">IF(Assumptions!$C$110&gt;DAY(DATE(YEAR(N14),MONTH(N14)+2,0)),DATE(YEAR(N14),MONTH(N14)+2,0),DATE(YEAR(N14),MONTH(N14)+1,Assumptions!$C$110))</f>
        <v>47927</v>
      </c>
    </row>
    <row r="15" customFormat="false" ht="15.75" hidden="false" customHeight="true" outlineLevel="0" collapsed="false">
      <c r="A15" s="19" t="s">
        <v>460</v>
      </c>
      <c r="B15" s="186" t="n">
        <f aca="false">DATE(YEAR(B14),MONTH(B14)+1+Assumptions!$C$63,0)</f>
        <v>44957</v>
      </c>
      <c r="C15" s="191" t="n">
        <f aca="false">C16+Assumptions!$C$63</f>
        <v>7</v>
      </c>
      <c r="D15" s="186" t="n">
        <f aca="false">IF(Assumptions!$C$66&gt;DAY(B15),B15,DATE(YEAR(B15),MONTH(B15),Assumptions!$C$66))</f>
        <v>44951</v>
      </c>
      <c r="F15" s="186" t="n">
        <f aca="false">DATE(YEAR(F14),MONTH(F14)+1+Assumptions!$C$70,0)</f>
        <v>46265</v>
      </c>
      <c r="G15" s="191" t="n">
        <f aca="false">G16+Assumptions!$C$70</f>
        <v>20</v>
      </c>
      <c r="H15" s="186" t="n">
        <f aca="false">IF(Assumptions!$C$73&gt;DAY(F15),F15,DATE(YEAR(F15),MONTH(F15),Assumptions!$C$73))</f>
        <v>46259</v>
      </c>
      <c r="J15" s="186" t="n">
        <f aca="false">DATE(YEAR(J14),MONTH(J14)+1+Assumptions!$C$53,0)</f>
        <v>44592</v>
      </c>
      <c r="K15" s="191" t="n">
        <f aca="false">K16+Assumptions!$C$53</f>
        <v>4</v>
      </c>
      <c r="L15" s="186" t="n">
        <f aca="false">IF(Assumptions!$C$56&gt;DAY(J15),J15,DATE(YEAR(J15),MONTH(J15),Assumptions!$C$56))</f>
        <v>44567</v>
      </c>
      <c r="N15" s="186" t="n">
        <f aca="false">DATE(YEAR(N14),MONTH(N14)+1+Assumptions!$C$107,0)</f>
        <v>48273</v>
      </c>
      <c r="O15" s="191" t="n">
        <f aca="false">O16+Assumptions!$C$107</f>
        <v>38</v>
      </c>
      <c r="P15" s="186" t="n">
        <f aca="false">IF(Assumptions!$C$110&gt;DAY(N15),N15,DATE(YEAR(N15),MONTH(N15),Assumptions!$C$110))</f>
        <v>48264</v>
      </c>
      <c r="Q15" s="186" t="n">
        <f aca="false">IF(Assumptions!$C$110&gt;DAY(DATE(YEAR(N15),MONTH(N15)+2,0)),DATE(YEAR(N15),MONTH(N15)+2,0),DATE(YEAR(N15),MONTH(N15)+1,Assumptions!$C$110))</f>
        <v>48293</v>
      </c>
    </row>
    <row r="16" customFormat="false" ht="15.75" hidden="false" customHeight="true" outlineLevel="0" collapsed="false">
      <c r="A16" s="19" t="s">
        <v>461</v>
      </c>
      <c r="B16" s="186" t="n">
        <f aca="false">DATE(YEAR(B15),MONTH(B15)+1+Assumptions!$C$63,0)</f>
        <v>45016</v>
      </c>
      <c r="C16" s="191" t="n">
        <f aca="false">C17+Assumptions!$C$63</f>
        <v>5</v>
      </c>
      <c r="D16" s="186" t="n">
        <f aca="false">IF(Assumptions!$C$66&gt;DAY(B16),B16,DATE(YEAR(B16),MONTH(B16),Assumptions!$C$66))</f>
        <v>45010</v>
      </c>
      <c r="F16" s="186" t="n">
        <f aca="false">DATE(YEAR(F15),MONTH(F15)+1+Assumptions!$C$70,0)</f>
        <v>46446</v>
      </c>
      <c r="G16" s="191" t="n">
        <f aca="false">G17+Assumptions!$C$70</f>
        <v>14</v>
      </c>
      <c r="H16" s="186" t="n">
        <f aca="false">IF(Assumptions!$C$73&gt;DAY(F16),F16,DATE(YEAR(F16),MONTH(F16),Assumptions!$C$73))</f>
        <v>46443</v>
      </c>
      <c r="J16" s="186" t="n">
        <f aca="false">DATE(YEAR(J15),MONTH(J15)+1+Assumptions!$C$53,0)</f>
        <v>44620</v>
      </c>
      <c r="K16" s="191" t="n">
        <f aca="false">K17+Assumptions!$C$53</f>
        <v>3</v>
      </c>
      <c r="L16" s="186" t="n">
        <f aca="false">IF(Assumptions!$C$56&gt;DAY(J16),J16,DATE(YEAR(J16),MONTH(J16),Assumptions!$C$56))</f>
        <v>44598</v>
      </c>
      <c r="N16" s="186" t="n">
        <f aca="false">DATE(YEAR(N15),MONTH(N15)+1+Assumptions!$C$107,0)</f>
        <v>48638</v>
      </c>
      <c r="O16" s="191" t="n">
        <f aca="false">O17+Assumptions!$C$107</f>
        <v>26</v>
      </c>
      <c r="P16" s="186" t="n">
        <f aca="false">IF(Assumptions!$C$110&gt;DAY(N16),N16,DATE(YEAR(N16),MONTH(N16),Assumptions!$C$110))</f>
        <v>48630</v>
      </c>
      <c r="Q16" s="186" t="n">
        <f aca="false">IF(Assumptions!$C$110&gt;DAY(DATE(YEAR(N16),MONTH(N16)+2,0)),DATE(YEAR(N16),MONTH(N16)+2,0),DATE(YEAR(N16),MONTH(N16)+1,Assumptions!$C$110))</f>
        <v>48658</v>
      </c>
    </row>
    <row r="17" customFormat="false" ht="15.75" hidden="false" customHeight="true" outlineLevel="0" collapsed="false">
      <c r="A17" s="19" t="s">
        <v>462</v>
      </c>
      <c r="B17" s="186" t="n">
        <f aca="false">DATE(YEAR(B16),MONTH(B16)+1+Assumptions!$C$63,0)</f>
        <v>45077</v>
      </c>
      <c r="C17" s="191" t="n">
        <f aca="false">C18+Assumptions!$C$63</f>
        <v>3</v>
      </c>
      <c r="D17" s="186" t="n">
        <f aca="false">IF(Assumptions!$C$66&gt;DAY(B17),B17,DATE(YEAR(B17),MONTH(B17),Assumptions!$C$66))</f>
        <v>45071</v>
      </c>
      <c r="F17" s="186" t="n">
        <f aca="false">DATE(YEAR(F16),MONTH(F16)+1+Assumptions!$C$70,0)</f>
        <v>46630</v>
      </c>
      <c r="G17" s="191" t="n">
        <f aca="false">G18+Assumptions!$C$70</f>
        <v>8</v>
      </c>
      <c r="H17" s="186" t="n">
        <f aca="false">IF(Assumptions!$C$73&gt;DAY(F17),F17,DATE(YEAR(F17),MONTH(F17),Assumptions!$C$73))</f>
        <v>46624</v>
      </c>
      <c r="J17" s="186" t="n">
        <f aca="false">DATE(YEAR(J16),MONTH(J16)+1+Assumptions!$C$53,0)</f>
        <v>44651</v>
      </c>
      <c r="K17" s="191" t="n">
        <f aca="false">K18+Assumptions!$C$53</f>
        <v>2</v>
      </c>
      <c r="L17" s="186" t="n">
        <f aca="false">IF(Assumptions!$C$56&gt;DAY(J17),J17,DATE(YEAR(J17),MONTH(J17),Assumptions!$C$56))</f>
        <v>44626</v>
      </c>
      <c r="N17" s="186" t="n">
        <f aca="false">DATE(YEAR(N16),MONTH(N16)+1+Assumptions!$C$107,0)</f>
        <v>49003</v>
      </c>
      <c r="O17" s="191" t="n">
        <f aca="false">O18+Assumptions!$C$107</f>
        <v>14</v>
      </c>
      <c r="P17" s="186" t="n">
        <f aca="false">IF(Assumptions!$C$110&gt;DAY(N17),N17,DATE(YEAR(N17),MONTH(N17),Assumptions!$C$110))</f>
        <v>48995</v>
      </c>
      <c r="Q17" s="186" t="n">
        <f aca="false">IF(Assumptions!$C$110&gt;DAY(DATE(YEAR(N17),MONTH(N17)+2,0)),DATE(YEAR(N17),MONTH(N17)+2,0),DATE(YEAR(N17),MONTH(N17)+1,Assumptions!$C$110))</f>
        <v>49023</v>
      </c>
    </row>
    <row r="18" customFormat="false" ht="15.75" hidden="false" customHeight="true" outlineLevel="0" collapsed="false">
      <c r="A18" s="19" t="s">
        <v>463</v>
      </c>
      <c r="B18" s="186" t="n">
        <f aca="false">DATE(YEAR(B17),MONTH(B17)+1+Assumptions!$C$63,0)</f>
        <v>45138</v>
      </c>
      <c r="C18" s="191" t="n">
        <f aca="false">Assumptions!$C$64</f>
        <v>1</v>
      </c>
      <c r="D18" s="186" t="n">
        <f aca="false">IF(Assumptions!$C$66&gt;DAY(B18),B18,DATE(YEAR(B18),MONTH(B18),Assumptions!$C$66))</f>
        <v>45132</v>
      </c>
      <c r="F18" s="186" t="n">
        <f aca="false">DATE(YEAR(F17),MONTH(F17)+1+Assumptions!$C$70,0)</f>
        <v>46812</v>
      </c>
      <c r="G18" s="191" t="n">
        <f aca="false">Assumptions!$C$71</f>
        <v>2</v>
      </c>
      <c r="H18" s="186" t="n">
        <f aca="false">IF(Assumptions!$C$73&gt;DAY(F18),F18,DATE(YEAR(F18),MONTH(F18),Assumptions!$C$73))</f>
        <v>46808</v>
      </c>
      <c r="J18" s="186" t="n">
        <f aca="false">DATE(YEAR(J17),MONTH(J17)+1+Assumptions!$C$53,0)</f>
        <v>44681</v>
      </c>
      <c r="K18" s="191" t="n">
        <f aca="false">Assumptions!$C$54</f>
        <v>1</v>
      </c>
      <c r="L18" s="186" t="n">
        <f aca="false">IF(Assumptions!$C$56&gt;DAY(J18),J18,DATE(YEAR(J18),MONTH(J18),Assumptions!$C$56))</f>
        <v>44657</v>
      </c>
      <c r="N18" s="186" t="n">
        <f aca="false">DATE(YEAR(N17),MONTH(N17)+1+Assumptions!$C$107,0)</f>
        <v>49368</v>
      </c>
      <c r="O18" s="191" t="n">
        <f aca="false">Assumptions!D108</f>
        <v>2</v>
      </c>
      <c r="P18" s="186" t="n">
        <f aca="false">IF(Assumptions!$C$110&gt;DAY(N18),N18,DATE(YEAR(N18),MONTH(N18),Assumptions!$C$110))</f>
        <v>49360</v>
      </c>
      <c r="Q18" s="186" t="n">
        <f aca="false">IF(Assumptions!$C$110&gt;DAY(DATE(YEAR(N18),MONTH(N18)+2,0)),DATE(YEAR(N18),MONTH(N18)+2,0),DATE(YEAR(N18),MONTH(N18)+1,Assumptions!$C$110))</f>
        <v>49388</v>
      </c>
    </row>
    <row r="19" customFormat="false" ht="15.75" hidden="false" customHeight="true" outlineLevel="0" collapsed="false">
      <c r="C19" s="191"/>
    </row>
    <row r="20" customFormat="false" ht="15.75" hidden="false" customHeight="true" outlineLevel="0" collapsed="false">
      <c r="C20" s="191"/>
    </row>
    <row r="21" customFormat="false" ht="15.75" hidden="false" customHeight="true" outlineLevel="0" collapsed="false">
      <c r="C21" s="191"/>
    </row>
    <row r="22" customFormat="false" ht="15.75" hidden="false" customHeight="true" outlineLevel="0" collapsed="false">
      <c r="C22" s="191"/>
    </row>
    <row r="23" customFormat="false" ht="15.75" hidden="false" customHeight="true" outlineLevel="0" collapsed="false">
      <c r="C23" s="191"/>
    </row>
    <row r="24" customFormat="false" ht="15.75" hidden="false" customHeight="true" outlineLevel="0" collapsed="false">
      <c r="C24" s="191"/>
    </row>
    <row r="25" customFormat="false" ht="15.75" hidden="false" customHeight="true" outlineLevel="0" collapsed="false">
      <c r="C25" s="191"/>
    </row>
    <row r="26" customFormat="false" ht="15.75" hidden="false" customHeight="true" outlineLevel="0" collapsed="false">
      <c r="C26" s="191"/>
    </row>
  </sheetData>
  <mergeCells count="4">
    <mergeCell ref="B1:D1"/>
    <mergeCell ref="F1:H1"/>
    <mergeCell ref="J1:L1"/>
    <mergeCell ref="N1:Q1"/>
  </mergeCells>
  <printOptions headings="false" gridLines="false" gridLinesSet="true" horizontalCentered="false" verticalCentered="false"/>
  <pageMargins left="0.590277777777778" right="0.590277777777778" top="0.590277777777778" bottom="0.590277777777778"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890625" defaultRowHeight="13.5" zeroHeight="false" outlineLevelRow="0" outlineLevelCol="0"/>
  <cols>
    <col collapsed="false" customWidth="true" hidden="false" outlineLevel="0" max="14" min="1" style="1" width="15.66"/>
    <col collapsed="false" customWidth="false" hidden="false" outlineLevel="0" max="1024" min="15" style="1" width="8.89"/>
  </cols>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386"/>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11328125" defaultRowHeight="12.75" zeroHeight="false" outlineLevelRow="0" outlineLevelCol="0"/>
  <cols>
    <col collapsed="false" customWidth="true" hidden="false" outlineLevel="0" max="1" min="1" style="2" width="109.78"/>
    <col collapsed="false" customWidth="true" hidden="false" outlineLevel="0" max="2" min="2" style="3" width="50.78"/>
    <col collapsed="false" customWidth="true" hidden="false" outlineLevel="0" max="19" min="3" style="3" width="20.66"/>
    <col collapsed="false" customWidth="false" hidden="false" outlineLevel="0" max="1024" min="20" style="3" width="9.11"/>
  </cols>
  <sheetData>
    <row r="1" customFormat="false" ht="15" hidden="false" customHeight="false" outlineLevel="0" collapsed="false">
      <c r="A1" s="4" t="s">
        <v>0</v>
      </c>
    </row>
    <row r="2" customFormat="false" ht="15" hidden="false" customHeight="true" outlineLevel="0" collapsed="false">
      <c r="A2" s="5" t="s">
        <v>1</v>
      </c>
    </row>
    <row r="3" customFormat="false" ht="15" hidden="false" customHeight="true" outlineLevel="0" collapsed="false">
      <c r="A3" s="6" t="s">
        <v>2</v>
      </c>
    </row>
    <row r="4" customFormat="false" ht="12.75" hidden="false" customHeight="false" outlineLevel="0" collapsed="false">
      <c r="A4" s="7"/>
    </row>
    <row r="5" customFormat="false" ht="78.75" hidden="false" customHeight="false" outlineLevel="0" collapsed="false">
      <c r="A5" s="8" t="s">
        <v>3</v>
      </c>
    </row>
    <row r="6" customFormat="false" ht="12.75" hidden="false" customHeight="false" outlineLevel="0" collapsed="false">
      <c r="A6" s="8"/>
    </row>
    <row r="7" customFormat="false" ht="39" hidden="false" customHeight="false" outlineLevel="0" collapsed="false">
      <c r="A7" s="9" t="s">
        <v>4</v>
      </c>
    </row>
    <row r="9" customFormat="false" ht="12.75" hidden="false" customHeight="false" outlineLevel="0" collapsed="false">
      <c r="A9" s="2" t="s">
        <v>5</v>
      </c>
    </row>
    <row r="10" customFormat="false" ht="12.75" hidden="false" customHeight="false" outlineLevel="0" collapsed="false">
      <c r="A10" s="10" t="s">
        <v>6</v>
      </c>
    </row>
    <row r="11" customFormat="false" ht="39" hidden="false" customHeight="false" outlineLevel="0" collapsed="false">
      <c r="A11" s="10" t="s">
        <v>7</v>
      </c>
    </row>
    <row r="12" customFormat="false" ht="26.25" hidden="false" customHeight="false" outlineLevel="0" collapsed="false">
      <c r="A12" s="10" t="s">
        <v>8</v>
      </c>
    </row>
    <row r="13" customFormat="false" ht="26.25" hidden="false" customHeight="false" outlineLevel="0" collapsed="false">
      <c r="A13" s="10" t="s">
        <v>9</v>
      </c>
    </row>
    <row r="14" customFormat="false" ht="39" hidden="false" customHeight="false" outlineLevel="0" collapsed="false">
      <c r="A14" s="10" t="s">
        <v>10</v>
      </c>
    </row>
    <row r="16" customFormat="false" ht="39" hidden="false" customHeight="false" outlineLevel="0" collapsed="false">
      <c r="A16" s="11" t="s">
        <v>11</v>
      </c>
    </row>
    <row r="18" customFormat="false" ht="12.75" hidden="false" customHeight="false" outlineLevel="0" collapsed="false">
      <c r="A18" s="10" t="s">
        <v>12</v>
      </c>
    </row>
    <row r="20" customFormat="false" ht="12.75" hidden="false" customHeight="false" outlineLevel="0" collapsed="false">
      <c r="A20" s="11" t="s">
        <v>13</v>
      </c>
    </row>
    <row r="22" customFormat="false" ht="52.5" hidden="false" customHeight="false" outlineLevel="0" collapsed="false">
      <c r="A22" s="2" t="s">
        <v>14</v>
      </c>
    </row>
    <row r="24" s="12" customFormat="true" ht="12.75" hidden="false" customHeight="false" outlineLevel="0" collapsed="false">
      <c r="A24" s="11" t="s">
        <v>15</v>
      </c>
    </row>
    <row r="26" customFormat="false" ht="39" hidden="false" customHeight="false" outlineLevel="0" collapsed="false">
      <c r="A26" s="2" t="s">
        <v>16</v>
      </c>
    </row>
    <row r="28" customFormat="false" ht="26.25" hidden="false" customHeight="false" outlineLevel="0" collapsed="false">
      <c r="A28" s="2" t="s">
        <v>17</v>
      </c>
    </row>
    <row r="30" customFormat="false" ht="12.75" hidden="false" customHeight="false" outlineLevel="0" collapsed="false">
      <c r="A30" s="11" t="s">
        <v>18</v>
      </c>
    </row>
    <row r="31" customFormat="false" ht="12.75" hidden="false" customHeight="false" outlineLevel="0" collapsed="false">
      <c r="A31" s="11"/>
    </row>
    <row r="32" customFormat="false" ht="39" hidden="false" customHeight="false" outlineLevel="0" collapsed="false">
      <c r="A32" s="2" t="s">
        <v>19</v>
      </c>
    </row>
    <row r="34" customFormat="false" ht="12.75" hidden="false" customHeight="false" outlineLevel="0" collapsed="false">
      <c r="A34" s="10" t="s">
        <v>20</v>
      </c>
    </row>
    <row r="36" customFormat="false" ht="12.75" hidden="false" customHeight="false" outlineLevel="0" collapsed="false">
      <c r="A36" s="2" t="s">
        <v>21</v>
      </c>
    </row>
    <row r="38" customFormat="false" ht="52.5" hidden="false" customHeight="false" outlineLevel="0" collapsed="false">
      <c r="A38" s="2" t="s">
        <v>22</v>
      </c>
    </row>
    <row r="40" customFormat="false" ht="26.25" hidden="false" customHeight="false" outlineLevel="0" collapsed="false">
      <c r="A40" s="2" t="s">
        <v>23</v>
      </c>
    </row>
    <row r="42" customFormat="false" ht="12.75" hidden="false" customHeight="false" outlineLevel="0" collapsed="false">
      <c r="A42" s="11" t="s">
        <v>24</v>
      </c>
    </row>
    <row r="44" customFormat="false" ht="52.5" hidden="false" customHeight="false" outlineLevel="0" collapsed="false">
      <c r="A44" s="2" t="s">
        <v>25</v>
      </c>
    </row>
    <row r="46" customFormat="false" ht="52.5" hidden="false" customHeight="false" outlineLevel="0" collapsed="false">
      <c r="A46" s="2" t="s">
        <v>26</v>
      </c>
    </row>
    <row r="48" customFormat="false" ht="39" hidden="false" customHeight="false" outlineLevel="0" collapsed="false">
      <c r="A48" s="11" t="s">
        <v>27</v>
      </c>
    </row>
    <row r="49" customFormat="false" ht="12.75" hidden="false" customHeight="false" outlineLevel="0" collapsed="false">
      <c r="A49" s="11"/>
    </row>
    <row r="50" customFormat="false" ht="39" hidden="false" customHeight="false" outlineLevel="0" collapsed="false">
      <c r="A50" s="11" t="s">
        <v>28</v>
      </c>
    </row>
    <row r="52" customFormat="false" ht="12.75" hidden="false" customHeight="false" outlineLevel="0" collapsed="false">
      <c r="A52" s="11" t="s">
        <v>29</v>
      </c>
    </row>
    <row r="54" customFormat="false" ht="39" hidden="false" customHeight="false" outlineLevel="0" collapsed="false">
      <c r="A54" s="2" t="s">
        <v>30</v>
      </c>
    </row>
    <row r="56" customFormat="false" ht="12.75" hidden="false" customHeight="false" outlineLevel="0" collapsed="false">
      <c r="A56" s="11" t="s">
        <v>31</v>
      </c>
    </row>
    <row r="58" customFormat="false" ht="52.5" hidden="false" customHeight="false" outlineLevel="0" collapsed="false">
      <c r="A58" s="2" t="s">
        <v>32</v>
      </c>
    </row>
    <row r="60" customFormat="false" ht="39" hidden="false" customHeight="false" outlineLevel="0" collapsed="false">
      <c r="A60" s="11" t="s">
        <v>33</v>
      </c>
    </row>
    <row r="62" customFormat="false" ht="12.75" hidden="false" customHeight="false" outlineLevel="0" collapsed="false">
      <c r="A62" s="11" t="s">
        <v>34</v>
      </c>
    </row>
    <row r="64" customFormat="false" ht="52.5" hidden="false" customHeight="false" outlineLevel="0" collapsed="false">
      <c r="A64" s="2" t="s">
        <v>35</v>
      </c>
    </row>
    <row r="66" customFormat="false" ht="39" hidden="false" customHeight="false" outlineLevel="0" collapsed="false">
      <c r="A66" s="11" t="s">
        <v>33</v>
      </c>
    </row>
    <row r="68" customFormat="false" ht="52.5" hidden="false" customHeight="false" outlineLevel="0" collapsed="false">
      <c r="A68" s="11" t="s">
        <v>36</v>
      </c>
    </row>
    <row r="70" customFormat="false" ht="12.75" hidden="false" customHeight="false" outlineLevel="0" collapsed="false">
      <c r="A70" s="11" t="s">
        <v>37</v>
      </c>
    </row>
    <row r="72" customFormat="false" ht="52.5" hidden="false" customHeight="false" outlineLevel="0" collapsed="false">
      <c r="A72" s="2" t="s">
        <v>38</v>
      </c>
    </row>
    <row r="74" customFormat="false" ht="26.25" hidden="false" customHeight="false" outlineLevel="0" collapsed="false">
      <c r="A74" s="2" t="s">
        <v>39</v>
      </c>
    </row>
    <row r="76" customFormat="false" ht="66" hidden="false" customHeight="false" outlineLevel="0" collapsed="false">
      <c r="A76" s="2" t="s">
        <v>40</v>
      </c>
    </row>
    <row r="78" customFormat="false" ht="12.75" hidden="false" customHeight="false" outlineLevel="0" collapsed="false">
      <c r="A78" s="11" t="s">
        <v>41</v>
      </c>
    </row>
    <row r="80" customFormat="false" ht="39" hidden="false" customHeight="false" outlineLevel="0" collapsed="false">
      <c r="A80" s="2" t="s">
        <v>42</v>
      </c>
    </row>
    <row r="82" customFormat="false" ht="39" hidden="false" customHeight="false" outlineLevel="0" collapsed="false">
      <c r="A82" s="11" t="s">
        <v>43</v>
      </c>
    </row>
    <row r="84" customFormat="false" ht="39" hidden="false" customHeight="false" outlineLevel="0" collapsed="false">
      <c r="A84" s="2" t="s">
        <v>44</v>
      </c>
    </row>
    <row r="86" customFormat="false" ht="52.5" hidden="false" customHeight="false" outlineLevel="0" collapsed="false">
      <c r="A86" s="2" t="s">
        <v>45</v>
      </c>
    </row>
    <row r="88" customFormat="false" ht="39" hidden="false" customHeight="false" outlineLevel="0" collapsed="false">
      <c r="A88" s="2" t="s">
        <v>46</v>
      </c>
    </row>
    <row r="90" customFormat="false" ht="52.5" hidden="false" customHeight="false" outlineLevel="0" collapsed="false">
      <c r="A90" s="2" t="s">
        <v>47</v>
      </c>
    </row>
    <row r="92" customFormat="false" ht="78.75" hidden="false" customHeight="false" outlineLevel="0" collapsed="false">
      <c r="A92" s="2" t="s">
        <v>48</v>
      </c>
    </row>
    <row r="94" customFormat="false" ht="12.75" hidden="false" customHeight="false" outlineLevel="0" collapsed="false">
      <c r="A94" s="11" t="s">
        <v>49</v>
      </c>
    </row>
    <row r="96" customFormat="false" ht="39" hidden="false" customHeight="false" outlineLevel="0" collapsed="false">
      <c r="A96" s="2" t="s">
        <v>50</v>
      </c>
    </row>
    <row r="98" customFormat="false" ht="39" hidden="false" customHeight="false" outlineLevel="0" collapsed="false">
      <c r="A98" s="2" t="s">
        <v>51</v>
      </c>
    </row>
    <row r="100" customFormat="false" ht="66" hidden="false" customHeight="false" outlineLevel="0" collapsed="false">
      <c r="A100" s="2" t="s">
        <v>52</v>
      </c>
    </row>
    <row r="102" customFormat="false" ht="52.5" hidden="false" customHeight="false" outlineLevel="0" collapsed="false">
      <c r="A102" s="2" t="s">
        <v>53</v>
      </c>
    </row>
    <row r="104" customFormat="false" ht="39" hidden="false" customHeight="false" outlineLevel="0" collapsed="false">
      <c r="A104" s="11" t="s">
        <v>54</v>
      </c>
    </row>
    <row r="106" customFormat="false" ht="39" hidden="false" customHeight="false" outlineLevel="0" collapsed="false">
      <c r="A106" s="11" t="s">
        <v>55</v>
      </c>
    </row>
    <row r="107" customFormat="false" ht="12.75" hidden="false" customHeight="false" outlineLevel="0" collapsed="false">
      <c r="A107" s="11"/>
    </row>
    <row r="108" customFormat="false" ht="26.25" hidden="false" customHeight="false" outlineLevel="0" collapsed="false">
      <c r="A108" s="11" t="s">
        <v>56</v>
      </c>
    </row>
    <row r="110" customFormat="false" ht="12.75" hidden="false" customHeight="false" outlineLevel="0" collapsed="false">
      <c r="A110" s="11" t="s">
        <v>57</v>
      </c>
    </row>
    <row r="112" customFormat="false" ht="26.25" hidden="false" customHeight="false" outlineLevel="0" collapsed="false">
      <c r="A112" s="2" t="s">
        <v>58</v>
      </c>
    </row>
    <row r="114" customFormat="false" ht="66" hidden="false" customHeight="false" outlineLevel="0" collapsed="false">
      <c r="A114" s="2" t="s">
        <v>59</v>
      </c>
    </row>
    <row r="116" customFormat="false" ht="52.5" hidden="false" customHeight="false" outlineLevel="0" collapsed="false">
      <c r="A116" s="2" t="s">
        <v>60</v>
      </c>
    </row>
    <row r="118" customFormat="false" ht="39" hidden="false" customHeight="false" outlineLevel="0" collapsed="false">
      <c r="A118" s="11" t="s">
        <v>61</v>
      </c>
    </row>
    <row r="120" customFormat="false" ht="52.5" hidden="false" customHeight="false" outlineLevel="0" collapsed="false">
      <c r="A120" s="11" t="s">
        <v>62</v>
      </c>
    </row>
    <row r="121" customFormat="false" ht="12.75" hidden="false" customHeight="false" outlineLevel="0" collapsed="false">
      <c r="A121" s="11"/>
    </row>
    <row r="122" customFormat="false" ht="26.25" hidden="false" customHeight="false" outlineLevel="0" collapsed="false">
      <c r="A122" s="11" t="s">
        <v>56</v>
      </c>
    </row>
    <row r="124" customFormat="false" ht="12.75" hidden="false" customHeight="false" outlineLevel="0" collapsed="false">
      <c r="A124" s="10" t="s">
        <v>63</v>
      </c>
    </row>
    <row r="126" customFormat="false" ht="12.75" hidden="false" customHeight="false" outlineLevel="0" collapsed="false">
      <c r="A126" s="2" t="s">
        <v>64</v>
      </c>
    </row>
    <row r="128" customFormat="false" ht="12.75" hidden="false" customHeight="false" outlineLevel="0" collapsed="false">
      <c r="A128" s="11" t="s">
        <v>65</v>
      </c>
    </row>
    <row r="129" customFormat="false" ht="12.75" hidden="false" customHeight="false" outlineLevel="0" collapsed="false">
      <c r="A129" s="11"/>
    </row>
    <row r="130" customFormat="false" ht="39" hidden="false" customHeight="false" outlineLevel="0" collapsed="false">
      <c r="A130" s="2" t="s">
        <v>66</v>
      </c>
    </row>
    <row r="131" customFormat="false" ht="12.75" hidden="false" customHeight="false" outlineLevel="0" collapsed="false">
      <c r="A131" s="11"/>
    </row>
    <row r="132" customFormat="false" ht="52.5" hidden="false" customHeight="false" outlineLevel="0" collapsed="false">
      <c r="A132" s="2" t="s">
        <v>67</v>
      </c>
    </row>
    <row r="134" customFormat="false" ht="39" hidden="false" customHeight="false" outlineLevel="0" collapsed="false">
      <c r="A134" s="2" t="s">
        <v>68</v>
      </c>
    </row>
    <row r="136" customFormat="false" ht="26.25" hidden="false" customHeight="false" outlineLevel="0" collapsed="false">
      <c r="A136" s="11" t="s">
        <v>69</v>
      </c>
    </row>
    <row r="138" customFormat="false" ht="12.75" hidden="false" customHeight="false" outlineLevel="0" collapsed="false">
      <c r="A138" s="11" t="s">
        <v>70</v>
      </c>
    </row>
    <row r="140" customFormat="false" ht="26.25" hidden="false" customHeight="false" outlineLevel="0" collapsed="false">
      <c r="A140" s="2" t="s">
        <v>71</v>
      </c>
    </row>
    <row r="142" customFormat="false" ht="52.5" hidden="false" customHeight="false" outlineLevel="0" collapsed="false">
      <c r="A142" s="2" t="s">
        <v>72</v>
      </c>
    </row>
    <row r="144" customFormat="false" ht="26.25" hidden="false" customHeight="false" outlineLevel="0" collapsed="false">
      <c r="A144" s="11" t="s">
        <v>73</v>
      </c>
    </row>
    <row r="146" customFormat="false" ht="12.75" hidden="false" customHeight="false" outlineLevel="0" collapsed="false">
      <c r="A146" s="11" t="s">
        <v>74</v>
      </c>
    </row>
    <row r="148" customFormat="false" ht="52.5" hidden="false" customHeight="false" outlineLevel="0" collapsed="false">
      <c r="A148" s="2" t="s">
        <v>75</v>
      </c>
    </row>
    <row r="150" customFormat="false" ht="52.5" hidden="false" customHeight="false" outlineLevel="0" collapsed="false">
      <c r="A150" s="11" t="s">
        <v>76</v>
      </c>
    </row>
    <row r="152" customFormat="false" ht="52.5" hidden="false" customHeight="false" outlineLevel="0" collapsed="false">
      <c r="A152" s="11" t="s">
        <v>77</v>
      </c>
    </row>
    <row r="154" customFormat="false" ht="26.25" hidden="false" customHeight="false" outlineLevel="0" collapsed="false">
      <c r="A154" s="11" t="s">
        <v>78</v>
      </c>
    </row>
    <row r="156" customFormat="false" ht="39" hidden="false" customHeight="false" outlineLevel="0" collapsed="false">
      <c r="A156" s="2" t="s">
        <v>79</v>
      </c>
    </row>
    <row r="158" customFormat="false" ht="12.75" hidden="false" customHeight="false" outlineLevel="0" collapsed="false">
      <c r="A158" s="11" t="s">
        <v>80</v>
      </c>
    </row>
    <row r="160" customFormat="false" ht="52.5" hidden="false" customHeight="false" outlineLevel="0" collapsed="false">
      <c r="A160" s="2" t="s">
        <v>81</v>
      </c>
    </row>
    <row r="162" customFormat="false" ht="39" hidden="false" customHeight="false" outlineLevel="0" collapsed="false">
      <c r="A162" s="11" t="s">
        <v>82</v>
      </c>
    </row>
    <row r="164" customFormat="false" ht="52.5" hidden="false" customHeight="false" outlineLevel="0" collapsed="false">
      <c r="A164" s="11" t="s">
        <v>83</v>
      </c>
    </row>
    <row r="166" customFormat="false" ht="39" hidden="false" customHeight="false" outlineLevel="0" collapsed="false">
      <c r="A166" s="2" t="s">
        <v>84</v>
      </c>
    </row>
    <row r="168" customFormat="false" ht="52.5" hidden="false" customHeight="false" outlineLevel="0" collapsed="false">
      <c r="A168" s="2" t="s">
        <v>85</v>
      </c>
    </row>
    <row r="170" customFormat="false" ht="52.5" hidden="false" customHeight="false" outlineLevel="0" collapsed="false">
      <c r="A170" s="11" t="s">
        <v>86</v>
      </c>
    </row>
    <row r="172" customFormat="false" ht="39" hidden="false" customHeight="false" outlineLevel="0" collapsed="false">
      <c r="A172" s="11" t="s">
        <v>87</v>
      </c>
    </row>
    <row r="174" customFormat="false" ht="26.25" hidden="false" customHeight="false" outlineLevel="0" collapsed="false">
      <c r="A174" s="11" t="s">
        <v>88</v>
      </c>
    </row>
    <row r="176" customFormat="false" ht="39" hidden="false" customHeight="false" outlineLevel="0" collapsed="false">
      <c r="A176" s="2" t="s">
        <v>89</v>
      </c>
    </row>
    <row r="178" customFormat="false" ht="12.75" hidden="false" customHeight="false" outlineLevel="0" collapsed="false">
      <c r="A178" s="11" t="s">
        <v>90</v>
      </c>
    </row>
    <row r="180" customFormat="false" ht="52.5" hidden="false" customHeight="false" outlineLevel="0" collapsed="false">
      <c r="A180" s="2" t="s">
        <v>91</v>
      </c>
    </row>
    <row r="182" customFormat="false" ht="12.75" hidden="false" customHeight="false" outlineLevel="0" collapsed="false">
      <c r="A182" s="11" t="s">
        <v>92</v>
      </c>
    </row>
    <row r="184" customFormat="false" ht="39" hidden="false" customHeight="false" outlineLevel="0" collapsed="false">
      <c r="A184" s="2" t="s">
        <v>93</v>
      </c>
    </row>
    <row r="186" customFormat="false" ht="12.75" hidden="false" customHeight="false" outlineLevel="0" collapsed="false">
      <c r="A186" s="11" t="s">
        <v>94</v>
      </c>
    </row>
    <row r="188" s="13" customFormat="true" ht="52.5" hidden="false" customHeight="false" outlineLevel="0" collapsed="false">
      <c r="A188" s="2" t="s">
        <v>95</v>
      </c>
    </row>
    <row r="189" s="13" customFormat="true" ht="12.75" hidden="false" customHeight="false" outlineLevel="0" collapsed="false">
      <c r="A189" s="2"/>
    </row>
    <row r="190" s="13" customFormat="true" ht="26.25" hidden="false" customHeight="false" outlineLevel="0" collapsed="false">
      <c r="A190" s="11" t="s">
        <v>96</v>
      </c>
    </row>
    <row r="192" customFormat="false" ht="12.75" hidden="false" customHeight="false" outlineLevel="0" collapsed="false">
      <c r="A192" s="11" t="s">
        <v>97</v>
      </c>
    </row>
    <row r="194" customFormat="false" ht="26.25" hidden="false" customHeight="false" outlineLevel="0" collapsed="false">
      <c r="A194" s="2" t="s">
        <v>98</v>
      </c>
    </row>
    <row r="196" customFormat="false" ht="12.75" hidden="false" customHeight="false" outlineLevel="0" collapsed="false">
      <c r="A196" s="11" t="s">
        <v>99</v>
      </c>
    </row>
    <row r="198" customFormat="false" ht="52.5" hidden="false" customHeight="false" outlineLevel="0" collapsed="false">
      <c r="A198" s="2" t="s">
        <v>100</v>
      </c>
    </row>
    <row r="200" customFormat="false" ht="52.5" hidden="false" customHeight="false" outlineLevel="0" collapsed="false">
      <c r="A200" s="11" t="s">
        <v>101</v>
      </c>
    </row>
    <row r="202" customFormat="false" ht="39" hidden="false" customHeight="false" outlineLevel="0" collapsed="false">
      <c r="A202" s="2" t="s">
        <v>102</v>
      </c>
    </row>
    <row r="204" customFormat="false" ht="39" hidden="false" customHeight="false" outlineLevel="0" collapsed="false">
      <c r="A204" s="11" t="s">
        <v>103</v>
      </c>
    </row>
    <row r="205" customFormat="false" ht="12.75" hidden="false" customHeight="false" outlineLevel="0" collapsed="false">
      <c r="A205" s="11"/>
    </row>
    <row r="206" customFormat="false" ht="39" hidden="false" customHeight="false" outlineLevel="0" collapsed="false">
      <c r="A206" s="11" t="s">
        <v>43</v>
      </c>
    </row>
    <row r="208" customFormat="false" ht="39" hidden="false" customHeight="false" outlineLevel="0" collapsed="false">
      <c r="A208" s="2" t="s">
        <v>104</v>
      </c>
    </row>
    <row r="210" customFormat="false" ht="39" hidden="false" customHeight="false" outlineLevel="0" collapsed="false">
      <c r="A210" s="2" t="s">
        <v>105</v>
      </c>
    </row>
    <row r="211" customFormat="false" ht="12.75" hidden="false" customHeight="false" outlineLevel="0" collapsed="false">
      <c r="A211" s="10"/>
    </row>
    <row r="212" customFormat="false" ht="26.25" hidden="false" customHeight="false" outlineLevel="0" collapsed="false">
      <c r="A212" s="2" t="s">
        <v>106</v>
      </c>
    </row>
    <row r="214" customFormat="false" ht="12.75" hidden="false" customHeight="false" outlineLevel="0" collapsed="false">
      <c r="A214" s="11" t="s">
        <v>107</v>
      </c>
    </row>
    <row r="215" customFormat="false" ht="12.75" hidden="false" customHeight="false" outlineLevel="0" collapsed="false">
      <c r="A215" s="11"/>
    </row>
    <row r="216" customFormat="false" ht="39" hidden="false" customHeight="false" outlineLevel="0" collapsed="false">
      <c r="A216" s="2" t="s">
        <v>108</v>
      </c>
    </row>
    <row r="217" customFormat="false" ht="12.75" hidden="false" customHeight="false" outlineLevel="0" collapsed="false">
      <c r="A217" s="11"/>
    </row>
    <row r="218" customFormat="false" ht="12.75" hidden="false" customHeight="false" outlineLevel="0" collapsed="false">
      <c r="A218" s="11" t="s">
        <v>109</v>
      </c>
    </row>
    <row r="219" customFormat="false" ht="12.75" hidden="false" customHeight="false" outlineLevel="0" collapsed="false">
      <c r="A219" s="11"/>
    </row>
    <row r="220" customFormat="false" ht="39" hidden="false" customHeight="false" outlineLevel="0" collapsed="false">
      <c r="A220" s="2" t="s">
        <v>110</v>
      </c>
    </row>
    <row r="222" customFormat="false" ht="52.5" hidden="false" customHeight="false" outlineLevel="0" collapsed="false">
      <c r="A222" s="2" t="s">
        <v>111</v>
      </c>
    </row>
    <row r="224" customFormat="false" ht="52.5" hidden="false" customHeight="false" outlineLevel="0" collapsed="false">
      <c r="A224" s="11" t="s">
        <v>112</v>
      </c>
    </row>
    <row r="225" customFormat="false" ht="12.75" hidden="false" customHeight="false" outlineLevel="0" collapsed="false">
      <c r="A225" s="11"/>
    </row>
    <row r="226" customFormat="false" ht="39" hidden="false" customHeight="false" outlineLevel="0" collapsed="false">
      <c r="A226" s="2" t="s">
        <v>113</v>
      </c>
    </row>
    <row r="228" customFormat="false" ht="26.25" hidden="false" customHeight="false" outlineLevel="0" collapsed="false">
      <c r="A228" s="2" t="s">
        <v>114</v>
      </c>
    </row>
    <row r="230" customFormat="false" ht="52.5" hidden="false" customHeight="false" outlineLevel="0" collapsed="false">
      <c r="A230" s="11" t="s">
        <v>115</v>
      </c>
    </row>
    <row r="232" customFormat="false" ht="52.5" hidden="false" customHeight="false" outlineLevel="0" collapsed="false">
      <c r="A232" s="11" t="s">
        <v>116</v>
      </c>
    </row>
    <row r="234" customFormat="false" ht="39" hidden="false" customHeight="false" outlineLevel="0" collapsed="false">
      <c r="A234" s="2" t="s">
        <v>117</v>
      </c>
    </row>
    <row r="236" customFormat="false" ht="52.5" hidden="false" customHeight="false" outlineLevel="0" collapsed="false">
      <c r="A236" s="2" t="s">
        <v>118</v>
      </c>
    </row>
    <row r="238" customFormat="false" ht="52.5" hidden="false" customHeight="false" outlineLevel="0" collapsed="false">
      <c r="A238" s="11" t="s">
        <v>119</v>
      </c>
    </row>
    <row r="240" customFormat="false" ht="52.5" hidden="false" customHeight="false" outlineLevel="0" collapsed="false">
      <c r="A240" s="11" t="s">
        <v>120</v>
      </c>
    </row>
    <row r="242" customFormat="false" ht="26.25" hidden="false" customHeight="false" outlineLevel="0" collapsed="false">
      <c r="A242" s="11" t="s">
        <v>121</v>
      </c>
    </row>
    <row r="244" customFormat="false" ht="39" hidden="false" customHeight="false" outlineLevel="0" collapsed="false">
      <c r="A244" s="2" t="s">
        <v>122</v>
      </c>
    </row>
    <row r="246" customFormat="false" ht="12.75" hidden="false" customHeight="false" outlineLevel="0" collapsed="false">
      <c r="A246" s="11" t="s">
        <v>123</v>
      </c>
    </row>
    <row r="248" customFormat="false" ht="52.5" hidden="false" customHeight="false" outlineLevel="0" collapsed="false">
      <c r="A248" s="2" t="s">
        <v>124</v>
      </c>
    </row>
    <row r="250" customFormat="false" ht="52.5" hidden="false" customHeight="false" outlineLevel="0" collapsed="false">
      <c r="A250" s="2" t="s">
        <v>125</v>
      </c>
    </row>
    <row r="252" customFormat="false" ht="26.25" hidden="false" customHeight="false" outlineLevel="0" collapsed="false">
      <c r="A252" s="2" t="s">
        <v>126</v>
      </c>
    </row>
    <row r="254" customFormat="false" ht="52.5" hidden="false" customHeight="false" outlineLevel="0" collapsed="false">
      <c r="A254" s="2" t="s">
        <v>127</v>
      </c>
    </row>
    <row r="256" customFormat="false" ht="39" hidden="false" customHeight="false" outlineLevel="0" collapsed="false">
      <c r="A256" s="11" t="s">
        <v>128</v>
      </c>
    </row>
    <row r="258" customFormat="false" ht="26.25" hidden="false" customHeight="false" outlineLevel="0" collapsed="false">
      <c r="A258" s="11" t="s">
        <v>129</v>
      </c>
    </row>
    <row r="260" customFormat="false" ht="39" hidden="false" customHeight="false" outlineLevel="0" collapsed="false">
      <c r="A260" s="2" t="s">
        <v>130</v>
      </c>
    </row>
    <row r="262" customFormat="false" ht="66" hidden="false" customHeight="false" outlineLevel="0" collapsed="false">
      <c r="A262" s="11" t="s">
        <v>131</v>
      </c>
    </row>
    <row r="264" customFormat="false" ht="52.5" hidden="false" customHeight="false" outlineLevel="0" collapsed="false">
      <c r="A264" s="2" t="s">
        <v>132</v>
      </c>
    </row>
    <row r="266" customFormat="false" ht="26.25" hidden="false" customHeight="false" outlineLevel="0" collapsed="false">
      <c r="A266" s="2" t="s">
        <v>133</v>
      </c>
    </row>
    <row r="268" customFormat="false" ht="26.25" hidden="false" customHeight="false" outlineLevel="0" collapsed="false">
      <c r="A268" s="11" t="s">
        <v>134</v>
      </c>
    </row>
    <row r="270" customFormat="false" ht="52.5" hidden="false" customHeight="false" outlineLevel="0" collapsed="false">
      <c r="A270" s="11" t="s">
        <v>135</v>
      </c>
    </row>
    <row r="272" customFormat="false" ht="39" hidden="false" customHeight="false" outlineLevel="0" collapsed="false">
      <c r="A272" s="11" t="s">
        <v>136</v>
      </c>
    </row>
    <row r="273" customFormat="false" ht="12.75" hidden="false" customHeight="false" outlineLevel="0" collapsed="false">
      <c r="A273" s="11"/>
    </row>
    <row r="274" customFormat="false" ht="26.25" hidden="false" customHeight="false" outlineLevel="0" collapsed="false">
      <c r="A274" s="11" t="s">
        <v>137</v>
      </c>
    </row>
    <row r="276" customFormat="false" ht="12.75" hidden="false" customHeight="false" outlineLevel="0" collapsed="false">
      <c r="A276" s="11" t="s">
        <v>138</v>
      </c>
    </row>
    <row r="278" customFormat="false" ht="52.5" hidden="false" customHeight="false" outlineLevel="0" collapsed="false">
      <c r="A278" s="2" t="s">
        <v>139</v>
      </c>
    </row>
    <row r="280" customFormat="false" ht="39" hidden="false" customHeight="false" outlineLevel="0" collapsed="false">
      <c r="A280" s="2" t="s">
        <v>140</v>
      </c>
    </row>
    <row r="282" customFormat="false" ht="66" hidden="false" customHeight="false" outlineLevel="0" collapsed="false">
      <c r="A282" s="2" t="s">
        <v>141</v>
      </c>
    </row>
    <row r="284" customFormat="false" ht="52.5" hidden="false" customHeight="false" outlineLevel="0" collapsed="false">
      <c r="A284" s="2" t="s">
        <v>142</v>
      </c>
    </row>
    <row r="286" customFormat="false" ht="52.5" hidden="false" customHeight="false" outlineLevel="0" collapsed="false">
      <c r="A286" s="11" t="s">
        <v>143</v>
      </c>
    </row>
    <row r="288" customFormat="false" ht="52.5" hidden="false" customHeight="false" outlineLevel="0" collapsed="false">
      <c r="A288" s="2" t="s">
        <v>144</v>
      </c>
    </row>
    <row r="290" customFormat="false" ht="39" hidden="false" customHeight="false" outlineLevel="0" collapsed="false">
      <c r="A290" s="2" t="s">
        <v>145</v>
      </c>
    </row>
    <row r="292" customFormat="false" ht="39" hidden="false" customHeight="false" outlineLevel="0" collapsed="false">
      <c r="A292" s="11" t="s">
        <v>146</v>
      </c>
    </row>
    <row r="294" customFormat="false" ht="52.5" hidden="false" customHeight="false" outlineLevel="0" collapsed="false">
      <c r="A294" s="11" t="s">
        <v>147</v>
      </c>
    </row>
    <row r="296" customFormat="false" ht="39" hidden="false" customHeight="false" outlineLevel="0" collapsed="false">
      <c r="A296" s="11" t="s">
        <v>148</v>
      </c>
    </row>
    <row r="298" customFormat="false" ht="52.5" hidden="false" customHeight="false" outlineLevel="0" collapsed="false">
      <c r="A298" s="2" t="s">
        <v>149</v>
      </c>
    </row>
    <row r="300" customFormat="false" ht="26.25" hidden="false" customHeight="false" outlineLevel="0" collapsed="false">
      <c r="A300" s="11" t="s">
        <v>150</v>
      </c>
    </row>
    <row r="302" customFormat="false" ht="12.75" hidden="false" customHeight="false" outlineLevel="0" collapsed="false">
      <c r="A302" s="11" t="s">
        <v>151</v>
      </c>
    </row>
    <row r="304" customFormat="false" ht="52.5" hidden="false" customHeight="false" outlineLevel="0" collapsed="false">
      <c r="A304" s="2" t="s">
        <v>152</v>
      </c>
    </row>
    <row r="306" customFormat="false" ht="12.75" hidden="false" customHeight="false" outlineLevel="0" collapsed="false">
      <c r="A306" s="11" t="s">
        <v>153</v>
      </c>
    </row>
    <row r="308" customFormat="false" ht="26.25" hidden="false" customHeight="false" outlineLevel="0" collapsed="false">
      <c r="A308" s="2" t="s">
        <v>154</v>
      </c>
    </row>
    <row r="310" customFormat="false" ht="39" hidden="false" customHeight="false" outlineLevel="0" collapsed="false">
      <c r="A310" s="2" t="s">
        <v>155</v>
      </c>
    </row>
    <row r="312" customFormat="false" ht="26.25" hidden="false" customHeight="false" outlineLevel="0" collapsed="false">
      <c r="A312" s="2" t="s">
        <v>156</v>
      </c>
    </row>
    <row r="314" customFormat="false" ht="52.5" hidden="false" customHeight="false" outlineLevel="0" collapsed="false">
      <c r="A314" s="2" t="s">
        <v>157</v>
      </c>
    </row>
    <row r="316" customFormat="false" ht="78.75" hidden="false" customHeight="false" outlineLevel="0" collapsed="false">
      <c r="A316" s="11" t="s">
        <v>158</v>
      </c>
    </row>
    <row r="318" customFormat="false" ht="52.5" hidden="false" customHeight="false" outlineLevel="0" collapsed="false">
      <c r="A318" s="2" t="s">
        <v>159</v>
      </c>
    </row>
    <row r="320" customFormat="false" ht="39" hidden="false" customHeight="false" outlineLevel="0" collapsed="false">
      <c r="A320" s="2" t="s">
        <v>160</v>
      </c>
    </row>
    <row r="322" customFormat="false" ht="39" hidden="false" customHeight="false" outlineLevel="0" collapsed="false">
      <c r="A322" s="11" t="s">
        <v>161</v>
      </c>
    </row>
    <row r="323" customFormat="false" ht="12.75" hidden="false" customHeight="false" outlineLevel="0" collapsed="false">
      <c r="A323" s="11"/>
    </row>
    <row r="324" customFormat="false" ht="26.25" hidden="false" customHeight="false" outlineLevel="0" collapsed="false">
      <c r="A324" s="11" t="s">
        <v>56</v>
      </c>
    </row>
    <row r="326" customFormat="false" ht="12.75" hidden="false" customHeight="false" outlineLevel="0" collapsed="false">
      <c r="A326" s="11" t="s">
        <v>162</v>
      </c>
    </row>
    <row r="328" customFormat="false" ht="52.5" hidden="false" customHeight="false" outlineLevel="0" collapsed="false">
      <c r="A328" s="2" t="s">
        <v>163</v>
      </c>
    </row>
    <row r="330" customFormat="false" ht="26.25" hidden="false" customHeight="false" outlineLevel="0" collapsed="false">
      <c r="A330" s="2" t="s">
        <v>164</v>
      </c>
    </row>
    <row r="332" customFormat="false" ht="52.5" hidden="false" customHeight="false" outlineLevel="0" collapsed="false">
      <c r="A332" s="2" t="s">
        <v>165</v>
      </c>
    </row>
    <row r="334" customFormat="false" ht="78.75" hidden="false" customHeight="false" outlineLevel="0" collapsed="false">
      <c r="A334" s="11" t="s">
        <v>166</v>
      </c>
    </row>
    <row r="336" customFormat="false" ht="39" hidden="false" customHeight="false" outlineLevel="0" collapsed="false">
      <c r="A336" s="2" t="s">
        <v>167</v>
      </c>
    </row>
    <row r="338" customFormat="false" ht="39" hidden="false" customHeight="false" outlineLevel="0" collapsed="false">
      <c r="A338" s="2" t="s">
        <v>168</v>
      </c>
    </row>
    <row r="340" customFormat="false" ht="39" hidden="false" customHeight="false" outlineLevel="0" collapsed="false">
      <c r="A340" s="2" t="s">
        <v>169</v>
      </c>
    </row>
    <row r="342" customFormat="false" ht="39" hidden="false" customHeight="false" outlineLevel="0" collapsed="false">
      <c r="A342" s="2" t="s">
        <v>170</v>
      </c>
    </row>
    <row r="344" customFormat="false" ht="39" hidden="false" customHeight="false" outlineLevel="0" collapsed="false">
      <c r="A344" s="11" t="s">
        <v>171</v>
      </c>
    </row>
    <row r="346" customFormat="false" ht="52.5" hidden="false" customHeight="false" outlineLevel="0" collapsed="false">
      <c r="A346" s="11" t="s">
        <v>172</v>
      </c>
    </row>
    <row r="348" customFormat="false" ht="66" hidden="false" customHeight="false" outlineLevel="0" collapsed="false">
      <c r="A348" s="11" t="s">
        <v>173</v>
      </c>
    </row>
    <row r="350" customFormat="false" ht="66" hidden="false" customHeight="false" outlineLevel="0" collapsed="false">
      <c r="A350" s="11" t="s">
        <v>174</v>
      </c>
    </row>
    <row r="351" customFormat="false" ht="12.75" hidden="false" customHeight="false" outlineLevel="0" collapsed="false">
      <c r="A351" s="11"/>
    </row>
    <row r="352" customFormat="false" ht="26.25" hidden="false" customHeight="false" outlineLevel="0" collapsed="false">
      <c r="A352" s="11" t="s">
        <v>175</v>
      </c>
    </row>
    <row r="353" customFormat="false" ht="12.75" hidden="false" customHeight="false" outlineLevel="0" collapsed="false">
      <c r="A353" s="11"/>
    </row>
    <row r="354" customFormat="false" ht="12.75" hidden="false" customHeight="false" outlineLevel="0" collapsed="false">
      <c r="A354" s="11" t="s">
        <v>176</v>
      </c>
    </row>
    <row r="355" customFormat="false" ht="12.75" hidden="false" customHeight="false" outlineLevel="0" collapsed="false">
      <c r="A355" s="11"/>
    </row>
    <row r="356" customFormat="false" ht="39" hidden="false" customHeight="false" outlineLevel="0" collapsed="false">
      <c r="A356" s="2" t="s">
        <v>177</v>
      </c>
    </row>
    <row r="357" customFormat="false" ht="12.75" hidden="false" customHeight="false" outlineLevel="0" collapsed="false">
      <c r="A357" s="11"/>
    </row>
    <row r="358" customFormat="false" ht="26.25" hidden="false" customHeight="false" outlineLevel="0" collapsed="false">
      <c r="A358" s="2" t="s">
        <v>178</v>
      </c>
    </row>
    <row r="359" customFormat="false" ht="12.75" hidden="false" customHeight="false" outlineLevel="0" collapsed="false">
      <c r="A359" s="11"/>
    </row>
    <row r="360" customFormat="false" ht="39" hidden="false" customHeight="false" outlineLevel="0" collapsed="false">
      <c r="A360" s="2" t="s">
        <v>179</v>
      </c>
    </row>
    <row r="361" customFormat="false" ht="12.75" hidden="false" customHeight="false" outlineLevel="0" collapsed="false">
      <c r="A361" s="11"/>
    </row>
    <row r="362" customFormat="false" ht="12.75" hidden="false" customHeight="false" outlineLevel="0" collapsed="false">
      <c r="A362" s="11" t="s">
        <v>180</v>
      </c>
    </row>
    <row r="364" customFormat="false" ht="39" hidden="false" customHeight="false" outlineLevel="0" collapsed="false">
      <c r="A364" s="2" t="s">
        <v>181</v>
      </c>
    </row>
    <row r="366" customFormat="false" ht="12.75" hidden="false" customHeight="false" outlineLevel="0" collapsed="false">
      <c r="A366" s="10" t="s">
        <v>182</v>
      </c>
    </row>
    <row r="368" customFormat="false" ht="26.25" hidden="false" customHeight="false" outlineLevel="0" collapsed="false">
      <c r="A368" s="2" t="s">
        <v>183</v>
      </c>
    </row>
    <row r="370" customFormat="false" ht="39" hidden="false" customHeight="false" outlineLevel="0" collapsed="false">
      <c r="A370" s="2" t="s">
        <v>184</v>
      </c>
    </row>
    <row r="372" customFormat="false" ht="39" hidden="false" customHeight="false" outlineLevel="0" collapsed="false">
      <c r="A372" s="11" t="s">
        <v>185</v>
      </c>
    </row>
    <row r="374" customFormat="false" ht="12.75" hidden="false" customHeight="false" outlineLevel="0" collapsed="false">
      <c r="A374" s="10" t="s">
        <v>186</v>
      </c>
    </row>
    <row r="376" customFormat="false" ht="39" hidden="false" customHeight="false" outlineLevel="0" collapsed="false">
      <c r="A376" s="2" t="s">
        <v>187</v>
      </c>
    </row>
    <row r="378" customFormat="false" ht="39" hidden="false" customHeight="false" outlineLevel="0" collapsed="false">
      <c r="A378" s="11" t="s">
        <v>188</v>
      </c>
    </row>
    <row r="380" customFormat="false" ht="12.75" hidden="false" customHeight="false" outlineLevel="0" collapsed="false">
      <c r="A380" s="14" t="s">
        <v>189</v>
      </c>
    </row>
    <row r="382" customFormat="false" ht="52.5" hidden="false" customHeight="false" outlineLevel="0" collapsed="false">
      <c r="A382" s="2" t="s">
        <v>190</v>
      </c>
    </row>
    <row r="384" customFormat="false" ht="12.75" hidden="false" customHeight="false" outlineLevel="0" collapsed="false">
      <c r="A384" s="10" t="s">
        <v>191</v>
      </c>
    </row>
    <row r="385" customFormat="false" ht="12.75" hidden="false" customHeight="false" outlineLevel="0" collapsed="false">
      <c r="A385" s="10"/>
    </row>
    <row r="386" customFormat="false" ht="78.75" hidden="false" customHeight="false" outlineLevel="0" collapsed="false">
      <c r="A386" s="2" t="s">
        <v>192</v>
      </c>
    </row>
  </sheetData>
  <hyperlinks>
    <hyperlink ref="A3" r:id="rId1" display="www.excel-skills.com"/>
  </hyperlinks>
  <printOptions headings="false" gridLines="false" gridLinesSet="true" horizontalCentered="false" verticalCentered="false"/>
  <pageMargins left="0.590277777777778" right="0.590277777777778" top="0.590277777777778" bottom="0.590277777777778" header="0.511811023622047" footer="0.39375"/>
  <pageSetup paperSize="9" scale="100" fitToWidth="1" fitToHeight="0" pageOrder="downThenOver" orientation="portrait" blackAndWhite="false" draft="false" cellComments="none" horizontalDpi="300" verticalDpi="300" copies="1"/>
  <headerFooter differentFirst="false" differentOddEven="false">
    <oddHead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115"/>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11328125" defaultRowHeight="15.75" zeroHeight="false" outlineLevelRow="0" outlineLevelCol="0"/>
  <cols>
    <col collapsed="false" customWidth="true" hidden="false" outlineLevel="0" max="1" min="1" style="15" width="5.66"/>
    <col collapsed="false" customWidth="true" hidden="false" outlineLevel="0" max="2" min="2" style="16" width="35.67"/>
    <col collapsed="false" customWidth="true" hidden="false" outlineLevel="0" max="3" min="3" style="17" width="15.66"/>
    <col collapsed="false" customWidth="true" hidden="false" outlineLevel="0" max="7" min="4" style="18" width="15.66"/>
    <col collapsed="false" customWidth="true" hidden="false" outlineLevel="0" max="8" min="8" style="18" width="8.66"/>
    <col collapsed="false" customWidth="true" hidden="false" outlineLevel="0" max="9" min="9" style="18" width="15.66"/>
    <col collapsed="false" customWidth="true" hidden="false" outlineLevel="0" max="15" min="10" style="19" width="15.66"/>
    <col collapsed="false" customWidth="false" hidden="false" outlineLevel="0" max="1024" min="16" style="19" width="9.11"/>
  </cols>
  <sheetData>
    <row r="1" customFormat="false" ht="15.75" hidden="false" customHeight="true" outlineLevel="0" collapsed="false">
      <c r="B1" s="20" t="str">
        <f aca="false">IF(ISBLANK($C$4),"Example Limited",$C$4)</f>
        <v>Example (Pty) Limited</v>
      </c>
      <c r="C1" s="21"/>
    </row>
    <row r="2" customFormat="false" ht="15.75" hidden="false" customHeight="true" outlineLevel="0" collapsed="false">
      <c r="B2" s="22" t="s">
        <v>193</v>
      </c>
      <c r="C2" s="21"/>
    </row>
    <row r="4" customFormat="false" ht="15.75" hidden="false" customHeight="true" outlineLevel="0" collapsed="false">
      <c r="B4" s="23" t="s">
        <v>194</v>
      </c>
      <c r="C4" s="24" t="s">
        <v>195</v>
      </c>
      <c r="D4" s="24"/>
      <c r="E4" s="24"/>
    </row>
    <row r="5" s="29" customFormat="true" ht="15.75" hidden="false" customHeight="true" outlineLevel="0" collapsed="false">
      <c r="A5" s="25"/>
      <c r="B5" s="23" t="s">
        <v>196</v>
      </c>
      <c r="C5" s="26" t="n">
        <v>44256</v>
      </c>
      <c r="D5" s="27"/>
      <c r="E5" s="27"/>
      <c r="F5" s="27"/>
      <c r="G5" s="28"/>
      <c r="H5" s="28"/>
      <c r="I5" s="28"/>
    </row>
    <row r="6" s="29" customFormat="true" ht="15.75" hidden="false" customHeight="true" outlineLevel="0" collapsed="false">
      <c r="A6" s="25"/>
      <c r="B6" s="23"/>
      <c r="C6" s="30"/>
      <c r="D6" s="27"/>
      <c r="E6" s="27"/>
      <c r="F6" s="27"/>
      <c r="G6" s="28"/>
      <c r="H6" s="28"/>
      <c r="I6" s="28"/>
    </row>
    <row r="7" s="29" customFormat="true" ht="15.75" hidden="false" customHeight="true" outlineLevel="0" collapsed="false">
      <c r="A7" s="25"/>
      <c r="B7" s="23" t="s">
        <v>15</v>
      </c>
      <c r="C7" s="18"/>
      <c r="D7" s="27"/>
      <c r="E7" s="27"/>
      <c r="F7" s="27"/>
      <c r="G7" s="28"/>
      <c r="H7" s="28"/>
      <c r="I7" s="28"/>
    </row>
    <row r="8" s="29" customFormat="true" ht="15.75" hidden="false" customHeight="true" outlineLevel="0" collapsed="false">
      <c r="A8" s="25"/>
      <c r="B8" s="16" t="s">
        <v>197</v>
      </c>
      <c r="C8" s="31" t="n">
        <v>13</v>
      </c>
      <c r="D8" s="27"/>
      <c r="E8" s="27"/>
      <c r="F8" s="27"/>
      <c r="G8" s="28"/>
      <c r="H8" s="28"/>
      <c r="I8" s="28"/>
    </row>
    <row r="9" s="29" customFormat="true" ht="15.75" hidden="false" customHeight="true" outlineLevel="0" collapsed="false">
      <c r="A9" s="25"/>
      <c r="B9" s="16" t="s">
        <v>198</v>
      </c>
      <c r="C9" s="31" t="n">
        <v>13</v>
      </c>
      <c r="D9" s="27"/>
      <c r="E9" s="27"/>
      <c r="F9" s="27"/>
      <c r="G9" s="28"/>
      <c r="H9" s="28"/>
      <c r="I9" s="28"/>
    </row>
    <row r="10" s="29" customFormat="true" ht="15.75" hidden="false" customHeight="true" outlineLevel="0" collapsed="false">
      <c r="A10" s="25"/>
      <c r="B10" s="16" t="s">
        <v>199</v>
      </c>
      <c r="C10" s="31" t="n">
        <v>13</v>
      </c>
      <c r="D10" s="27"/>
      <c r="E10" s="27"/>
      <c r="F10" s="27"/>
      <c r="G10" s="28"/>
      <c r="H10" s="28"/>
      <c r="I10" s="28"/>
    </row>
    <row r="11" s="29" customFormat="true" ht="15.75" hidden="false" customHeight="true" outlineLevel="0" collapsed="false">
      <c r="A11" s="25"/>
      <c r="B11" s="16" t="s">
        <v>200</v>
      </c>
      <c r="C11" s="32" t="n">
        <f aca="false">52-SUM($C$8:$C$10)</f>
        <v>13</v>
      </c>
      <c r="D11" s="27"/>
      <c r="E11" s="27"/>
      <c r="F11" s="27"/>
      <c r="G11" s="28"/>
      <c r="H11" s="28"/>
      <c r="I11" s="28"/>
    </row>
    <row r="12" s="29" customFormat="true" ht="15.75" hidden="false" customHeight="true" outlineLevel="0" collapsed="false">
      <c r="A12" s="25"/>
      <c r="B12" s="16"/>
      <c r="C12" s="17"/>
      <c r="D12" s="27"/>
      <c r="E12" s="27"/>
      <c r="F12" s="27"/>
      <c r="G12" s="28"/>
      <c r="H12" s="28"/>
      <c r="I12" s="28"/>
    </row>
    <row r="13" s="29" customFormat="true" ht="15.75" hidden="false" customHeight="true" outlineLevel="0" collapsed="false">
      <c r="A13" s="25"/>
      <c r="B13" s="23" t="s">
        <v>201</v>
      </c>
      <c r="C13" s="17"/>
      <c r="D13" s="27"/>
      <c r="E13" s="27"/>
      <c r="F13" s="27"/>
      <c r="G13" s="28"/>
      <c r="H13" s="28"/>
      <c r="I13" s="28"/>
    </row>
    <row r="14" s="29" customFormat="true" ht="15.75" hidden="false" customHeight="true" outlineLevel="0" collapsed="false">
      <c r="A14" s="25"/>
      <c r="B14" s="23" t="s">
        <v>202</v>
      </c>
      <c r="C14" s="21"/>
      <c r="D14" s="27"/>
      <c r="E14" s="27"/>
      <c r="F14" s="27"/>
      <c r="G14" s="28"/>
      <c r="H14" s="28"/>
      <c r="I14" s="28"/>
    </row>
    <row r="15" customFormat="false" ht="15.75" hidden="false" customHeight="true" outlineLevel="0" collapsed="false">
      <c r="B15" s="22" t="s">
        <v>203</v>
      </c>
      <c r="D15" s="17"/>
    </row>
    <row r="16" customFormat="false" ht="15.75" hidden="false" customHeight="true" outlineLevel="0" collapsed="false">
      <c r="B16" s="23" t="s">
        <v>204</v>
      </c>
      <c r="C16" s="21"/>
    </row>
    <row r="17" customFormat="false" ht="15.75" hidden="false" customHeight="true" outlineLevel="0" collapsed="false">
      <c r="B17" s="22" t="s">
        <v>205</v>
      </c>
      <c r="D17" s="33"/>
      <c r="E17" s="33"/>
      <c r="F17" s="33"/>
    </row>
    <row r="18" customFormat="false" ht="15.75" hidden="false" customHeight="true" outlineLevel="0" collapsed="false">
      <c r="B18" s="23" t="s">
        <v>29</v>
      </c>
      <c r="D18" s="33"/>
      <c r="E18" s="33"/>
      <c r="F18" s="33"/>
    </row>
    <row r="19" customFormat="false" ht="15.75" hidden="false" customHeight="true" outlineLevel="0" collapsed="false">
      <c r="B19" s="22" t="s">
        <v>206</v>
      </c>
      <c r="D19" s="33"/>
      <c r="E19" s="33"/>
      <c r="F19" s="33"/>
    </row>
    <row r="20" customFormat="false" ht="15.75" hidden="false" customHeight="true" outlineLevel="0" collapsed="false">
      <c r="B20" s="23" t="s">
        <v>31</v>
      </c>
      <c r="C20" s="21"/>
    </row>
    <row r="21" customFormat="false" ht="15.75" hidden="false" customHeight="true" outlineLevel="0" collapsed="false">
      <c r="B21" s="22" t="s">
        <v>207</v>
      </c>
      <c r="D21" s="17"/>
    </row>
    <row r="22" customFormat="false" ht="15.75" hidden="false" customHeight="true" outlineLevel="0" collapsed="false">
      <c r="B22" s="23" t="s">
        <v>34</v>
      </c>
      <c r="D22" s="17"/>
    </row>
    <row r="23" customFormat="false" ht="15.75" hidden="false" customHeight="true" outlineLevel="0" collapsed="false">
      <c r="B23" s="22" t="s">
        <v>208</v>
      </c>
      <c r="D23" s="17"/>
    </row>
    <row r="24" customFormat="false" ht="15.75" hidden="false" customHeight="true" outlineLevel="0" collapsed="false">
      <c r="B24" s="23" t="s">
        <v>37</v>
      </c>
      <c r="D24" s="17"/>
    </row>
    <row r="25" customFormat="false" ht="15.75" hidden="false" customHeight="true" outlineLevel="0" collapsed="false">
      <c r="B25" s="22" t="s">
        <v>209</v>
      </c>
      <c r="D25" s="17"/>
    </row>
    <row r="26" customFormat="false" ht="15.75" hidden="false" customHeight="true" outlineLevel="0" collapsed="false">
      <c r="B26" s="23" t="s">
        <v>210</v>
      </c>
      <c r="D26" s="17"/>
    </row>
    <row r="27" customFormat="false" ht="15.75" hidden="false" customHeight="true" outlineLevel="0" collapsed="false">
      <c r="B27" s="22" t="s">
        <v>211</v>
      </c>
      <c r="D27" s="17"/>
    </row>
    <row r="28" customFormat="false" ht="15.75" hidden="false" customHeight="true" outlineLevel="0" collapsed="false">
      <c r="B28" s="22"/>
      <c r="D28" s="17"/>
    </row>
    <row r="29" customFormat="false" ht="15.75" hidden="false" customHeight="true" outlineLevel="0" collapsed="false">
      <c r="B29" s="23" t="s">
        <v>212</v>
      </c>
      <c r="D29" s="17"/>
    </row>
    <row r="30" customFormat="false" ht="15.75" hidden="false" customHeight="true" outlineLevel="0" collapsed="false">
      <c r="B30" s="22" t="s">
        <v>213</v>
      </c>
      <c r="D30" s="17"/>
    </row>
    <row r="31" customFormat="false" ht="15.75" hidden="false" customHeight="true" outlineLevel="0" collapsed="false">
      <c r="B31" s="22" t="s">
        <v>214</v>
      </c>
      <c r="D31" s="17"/>
    </row>
    <row r="32" customFormat="false" ht="15.75" hidden="false" customHeight="true" outlineLevel="0" collapsed="false">
      <c r="A32" s="15" t="s">
        <v>215</v>
      </c>
      <c r="B32" s="16" t="s">
        <v>216</v>
      </c>
      <c r="D32" s="17"/>
    </row>
    <row r="33" customFormat="false" ht="15.75" hidden="false" customHeight="true" outlineLevel="0" collapsed="false">
      <c r="A33" s="34" t="s">
        <v>217</v>
      </c>
      <c r="B33" s="16" t="s">
        <v>218</v>
      </c>
      <c r="D33" s="17"/>
    </row>
    <row r="34" customFormat="false" ht="15.75" hidden="false" customHeight="true" outlineLevel="0" collapsed="false">
      <c r="A34" s="34" t="s">
        <v>219</v>
      </c>
      <c r="B34" s="16" t="s">
        <v>220</v>
      </c>
      <c r="D34" s="17"/>
    </row>
    <row r="35" customFormat="false" ht="15.75" hidden="false" customHeight="true" outlineLevel="0" collapsed="false">
      <c r="A35" s="15" t="s">
        <v>221</v>
      </c>
      <c r="B35" s="16" t="s">
        <v>222</v>
      </c>
      <c r="D35" s="17"/>
    </row>
    <row r="36" customFormat="false" ht="15.75" hidden="false" customHeight="true" outlineLevel="0" collapsed="false">
      <c r="A36" s="15" t="s">
        <v>223</v>
      </c>
      <c r="B36" s="16" t="s">
        <v>224</v>
      </c>
      <c r="D36" s="17"/>
    </row>
    <row r="37" customFormat="false" ht="15.75" hidden="false" customHeight="true" outlineLevel="0" collapsed="false">
      <c r="A37" s="34" t="s">
        <v>225</v>
      </c>
      <c r="B37" s="16" t="s">
        <v>226</v>
      </c>
      <c r="D37" s="17"/>
    </row>
    <row r="38" customFormat="false" ht="15.75" hidden="false" customHeight="true" outlineLevel="0" collapsed="false">
      <c r="A38" s="34" t="s">
        <v>227</v>
      </c>
      <c r="B38" s="16" t="s">
        <v>228</v>
      </c>
      <c r="D38" s="17"/>
    </row>
    <row r="39" customFormat="false" ht="15.75" hidden="false" customHeight="true" outlineLevel="0" collapsed="false">
      <c r="A39" s="34" t="s">
        <v>229</v>
      </c>
      <c r="B39" s="16" t="s">
        <v>230</v>
      </c>
      <c r="D39" s="17"/>
    </row>
    <row r="40" customFormat="false" ht="15.75" hidden="false" customHeight="true" outlineLevel="0" collapsed="false">
      <c r="A40" s="15" t="s">
        <v>231</v>
      </c>
      <c r="B40" s="16" t="s">
        <v>232</v>
      </c>
      <c r="D40" s="17"/>
    </row>
    <row r="41" customFormat="false" ht="15.75" hidden="false" customHeight="true" outlineLevel="0" collapsed="false">
      <c r="A41" s="15" t="s">
        <v>233</v>
      </c>
      <c r="B41" s="16" t="s">
        <v>234</v>
      </c>
      <c r="D41" s="17"/>
    </row>
    <row r="42" customFormat="false" ht="15.75" hidden="false" customHeight="true" outlineLevel="0" collapsed="false">
      <c r="A42" s="15" t="s">
        <v>235</v>
      </c>
      <c r="B42" s="16" t="s">
        <v>236</v>
      </c>
      <c r="D42" s="17"/>
    </row>
    <row r="43" customFormat="false" ht="15.75" hidden="false" customHeight="true" outlineLevel="0" collapsed="false">
      <c r="A43" s="15" t="s">
        <v>237</v>
      </c>
      <c r="B43" s="16" t="s">
        <v>238</v>
      </c>
      <c r="D43" s="17"/>
    </row>
    <row r="44" customFormat="false" ht="15.75" hidden="false" customHeight="true" outlineLevel="0" collapsed="false">
      <c r="A44" s="15" t="s">
        <v>239</v>
      </c>
      <c r="B44" s="16" t="s">
        <v>240</v>
      </c>
      <c r="D44" s="17"/>
    </row>
    <row r="45" customFormat="false" ht="15.75" hidden="false" customHeight="true" outlineLevel="0" collapsed="false">
      <c r="D45" s="17"/>
    </row>
    <row r="46" customFormat="false" ht="15.75" hidden="false" customHeight="true" outlineLevel="0" collapsed="false">
      <c r="B46" s="35" t="s">
        <v>241</v>
      </c>
      <c r="D46" s="17"/>
    </row>
    <row r="47" customFormat="false" ht="15.75" hidden="false" customHeight="true" outlineLevel="0" collapsed="false">
      <c r="B47" s="23" t="s">
        <v>242</v>
      </c>
      <c r="C47" s="21"/>
    </row>
    <row r="48" customFormat="false" ht="15.75" hidden="false" customHeight="true" outlineLevel="0" collapsed="false">
      <c r="B48" s="16" t="s">
        <v>243</v>
      </c>
      <c r="C48" s="31" t="n">
        <v>30</v>
      </c>
      <c r="E48" s="17"/>
      <c r="F48" s="17"/>
    </row>
    <row r="49" customFormat="false" ht="15.75" hidden="false" customHeight="true" outlineLevel="0" collapsed="false">
      <c r="B49" s="16" t="s">
        <v>244</v>
      </c>
      <c r="C49" s="31" t="n">
        <v>25</v>
      </c>
      <c r="E49" s="17"/>
      <c r="F49" s="17"/>
    </row>
    <row r="50" customFormat="false" ht="15.75" hidden="false" customHeight="true" outlineLevel="0" collapsed="false">
      <c r="B50" s="16" t="s">
        <v>245</v>
      </c>
      <c r="C50" s="31" t="n">
        <v>20</v>
      </c>
      <c r="E50" s="17"/>
      <c r="F50" s="17"/>
    </row>
    <row r="51" customFormat="false" ht="15.75" hidden="false" customHeight="true" outlineLevel="0" collapsed="false">
      <c r="B51" s="16" t="s">
        <v>246</v>
      </c>
      <c r="C51" s="19"/>
      <c r="E51" s="17"/>
      <c r="F51" s="17"/>
    </row>
    <row r="52" customFormat="false" ht="15.75" hidden="false" customHeight="true" outlineLevel="0" collapsed="false">
      <c r="B52" s="16" t="s">
        <v>247</v>
      </c>
      <c r="C52" s="36" t="n">
        <v>0.2</v>
      </c>
      <c r="E52" s="17"/>
      <c r="F52" s="17"/>
    </row>
    <row r="53" customFormat="false" ht="15.75" hidden="false" customHeight="true" outlineLevel="0" collapsed="false">
      <c r="B53" s="16" t="s">
        <v>248</v>
      </c>
      <c r="C53" s="37" t="n">
        <v>1</v>
      </c>
      <c r="E53" s="17"/>
      <c r="F53" s="17"/>
    </row>
    <row r="54" customFormat="false" ht="15.75" hidden="false" customHeight="true" outlineLevel="0" collapsed="false">
      <c r="B54" s="16" t="s">
        <v>249</v>
      </c>
      <c r="C54" s="37" t="n">
        <v>1</v>
      </c>
      <c r="E54" s="17"/>
      <c r="F54" s="17"/>
    </row>
    <row r="55" customFormat="false" ht="15.75" hidden="false" customHeight="true" outlineLevel="0" collapsed="false">
      <c r="B55" s="16" t="s">
        <v>250</v>
      </c>
      <c r="C55" s="37" t="s">
        <v>251</v>
      </c>
      <c r="D55" s="38" t="n">
        <f aca="false">IF(C55="Current",1,0)</f>
        <v>0</v>
      </c>
      <c r="E55" s="17"/>
      <c r="F55" s="17"/>
    </row>
    <row r="56" customFormat="false" ht="15.75" hidden="false" customHeight="true" outlineLevel="0" collapsed="false">
      <c r="B56" s="16" t="s">
        <v>252</v>
      </c>
      <c r="C56" s="39" t="n">
        <v>6</v>
      </c>
      <c r="D56" s="30"/>
    </row>
    <row r="57" customFormat="false" ht="15.75" hidden="false" customHeight="true" outlineLevel="0" collapsed="false">
      <c r="B57" s="23" t="s">
        <v>253</v>
      </c>
      <c r="C57" s="40"/>
      <c r="D57" s="41"/>
    </row>
    <row r="58" customFormat="false" ht="15.75" hidden="false" customHeight="true" outlineLevel="0" collapsed="false">
      <c r="B58" s="22" t="s">
        <v>254</v>
      </c>
      <c r="C58" s="40"/>
      <c r="D58" s="19"/>
      <c r="E58" s="42"/>
      <c r="F58" s="42"/>
      <c r="G58" s="42"/>
    </row>
    <row r="59" customFormat="false" ht="15.75" hidden="false" customHeight="true" outlineLevel="0" collapsed="false">
      <c r="A59" s="15" t="s">
        <v>255</v>
      </c>
      <c r="B59" s="43" t="s">
        <v>256</v>
      </c>
      <c r="C59" s="36" t="n">
        <v>0.15</v>
      </c>
      <c r="D59" s="19"/>
    </row>
    <row r="60" customFormat="false" ht="15.75" hidden="false" customHeight="true" outlineLevel="0" collapsed="false">
      <c r="A60" s="15" t="s">
        <v>257</v>
      </c>
      <c r="B60" s="43" t="s">
        <v>258</v>
      </c>
      <c r="C60" s="36" t="n">
        <v>0</v>
      </c>
      <c r="D60" s="19"/>
    </row>
    <row r="61" customFormat="false" ht="15.75" hidden="false" customHeight="true" outlineLevel="0" collapsed="false">
      <c r="A61" s="15" t="s">
        <v>259</v>
      </c>
      <c r="B61" s="43" t="s">
        <v>260</v>
      </c>
      <c r="C61" s="36" t="n">
        <v>0</v>
      </c>
      <c r="D61" s="19"/>
    </row>
    <row r="62" customFormat="false" ht="15.75" hidden="false" customHeight="true" outlineLevel="0" collapsed="false">
      <c r="A62" s="15" t="s">
        <v>261</v>
      </c>
      <c r="B62" s="43" t="s">
        <v>262</v>
      </c>
      <c r="C62" s="36" t="n">
        <v>0</v>
      </c>
      <c r="D62" s="19"/>
    </row>
    <row r="63" customFormat="false" ht="15.75" hidden="false" customHeight="true" outlineLevel="0" collapsed="false">
      <c r="B63" s="16" t="s">
        <v>248</v>
      </c>
      <c r="C63" s="37" t="n">
        <v>2</v>
      </c>
    </row>
    <row r="64" customFormat="false" ht="15.75" hidden="false" customHeight="true" outlineLevel="0" collapsed="false">
      <c r="B64" s="16" t="s">
        <v>249</v>
      </c>
      <c r="C64" s="37" t="n">
        <v>1</v>
      </c>
    </row>
    <row r="65" customFormat="false" ht="15.75" hidden="false" customHeight="true" outlineLevel="0" collapsed="false">
      <c r="B65" s="16" t="s">
        <v>250</v>
      </c>
      <c r="C65" s="37" t="s">
        <v>251</v>
      </c>
      <c r="D65" s="38" t="n">
        <f aca="false">IF(C65="Current",1,0)</f>
        <v>0</v>
      </c>
    </row>
    <row r="66" customFormat="false" ht="15.75" hidden="false" customHeight="true" outlineLevel="0" collapsed="false">
      <c r="B66" s="16" t="s">
        <v>252</v>
      </c>
      <c r="C66" s="39" t="n">
        <v>25</v>
      </c>
      <c r="D66" s="30"/>
    </row>
    <row r="67" s="19" customFormat="true" ht="15.75" hidden="false" customHeight="true" outlineLevel="0" collapsed="false">
      <c r="A67" s="15"/>
      <c r="B67" s="23" t="s">
        <v>263</v>
      </c>
      <c r="H67" s="18"/>
      <c r="I67" s="18"/>
    </row>
    <row r="68" customFormat="false" ht="15.75" hidden="false" customHeight="true" outlineLevel="0" collapsed="false">
      <c r="B68" s="16" t="s">
        <v>264</v>
      </c>
      <c r="C68" s="36" t="n">
        <v>0.28</v>
      </c>
    </row>
    <row r="69" customFormat="false" ht="15.75" hidden="false" customHeight="true" outlineLevel="0" collapsed="false">
      <c r="B69" s="16" t="s">
        <v>265</v>
      </c>
      <c r="C69" s="37" t="n">
        <v>0</v>
      </c>
    </row>
    <row r="70" customFormat="false" ht="15.75" hidden="false" customHeight="true" outlineLevel="0" collapsed="false">
      <c r="B70" s="16" t="s">
        <v>248</v>
      </c>
      <c r="C70" s="37" t="n">
        <v>6</v>
      </c>
    </row>
    <row r="71" customFormat="false" ht="15.75" hidden="false" customHeight="true" outlineLevel="0" collapsed="false">
      <c r="B71" s="16" t="s">
        <v>249</v>
      </c>
      <c r="C71" s="37" t="n">
        <v>2</v>
      </c>
    </row>
    <row r="72" customFormat="false" ht="15.75" hidden="false" customHeight="true" outlineLevel="0" collapsed="false">
      <c r="B72" s="16" t="s">
        <v>250</v>
      </c>
      <c r="C72" s="37" t="s">
        <v>266</v>
      </c>
      <c r="D72" s="38" t="n">
        <f aca="false">IF(C72="Subsequent",0,1)</f>
        <v>1</v>
      </c>
    </row>
    <row r="73" customFormat="false" ht="15.75" hidden="false" customHeight="true" outlineLevel="0" collapsed="false">
      <c r="B73" s="16" t="s">
        <v>252</v>
      </c>
      <c r="C73" s="39" t="n">
        <v>25</v>
      </c>
      <c r="D73" s="30"/>
    </row>
    <row r="74" customFormat="false" ht="15.75" hidden="false" customHeight="true" outlineLevel="0" collapsed="false">
      <c r="B74" s="22" t="s">
        <v>267</v>
      </c>
      <c r="E74" s="17"/>
      <c r="F74" s="17"/>
    </row>
    <row r="75" customFormat="false" ht="15.75" hidden="false" customHeight="true" outlineLevel="0" collapsed="false">
      <c r="B75" s="23" t="s">
        <v>268</v>
      </c>
      <c r="C75" s="44" t="s">
        <v>269</v>
      </c>
      <c r="D75" s="44" t="s">
        <v>270</v>
      </c>
      <c r="E75" s="44" t="s">
        <v>271</v>
      </c>
      <c r="F75" s="44" t="s">
        <v>272</v>
      </c>
    </row>
    <row r="76" customFormat="false" ht="15.75" hidden="false" customHeight="true" outlineLevel="0" collapsed="false">
      <c r="B76" s="45" t="s">
        <v>273</v>
      </c>
      <c r="C76" s="46" t="n">
        <v>0.1025</v>
      </c>
      <c r="D76" s="46" t="n">
        <v>0.0925</v>
      </c>
      <c r="E76" s="46" t="n">
        <v>0.125</v>
      </c>
      <c r="F76" s="46" t="n">
        <v>0.115</v>
      </c>
    </row>
    <row r="77" customFormat="false" ht="15.75" hidden="false" customHeight="true" outlineLevel="0" collapsed="false">
      <c r="B77" s="45" t="s">
        <v>274</v>
      </c>
      <c r="C77" s="47" t="n">
        <v>10</v>
      </c>
      <c r="D77" s="47" t="n">
        <v>8</v>
      </c>
      <c r="E77" s="47" t="n">
        <v>5</v>
      </c>
      <c r="F77" s="47" t="n">
        <v>4</v>
      </c>
    </row>
    <row r="78" customFormat="false" ht="15.75" hidden="false" customHeight="true" outlineLevel="0" collapsed="false">
      <c r="B78" s="45" t="s">
        <v>275</v>
      </c>
      <c r="C78" s="48" t="s">
        <v>276</v>
      </c>
      <c r="D78" s="48" t="s">
        <v>276</v>
      </c>
      <c r="E78" s="48" t="s">
        <v>276</v>
      </c>
      <c r="F78" s="48" t="s">
        <v>276</v>
      </c>
    </row>
    <row r="79" customFormat="false" ht="15.75" hidden="false" customHeight="true" outlineLevel="0" collapsed="false">
      <c r="B79" s="45" t="s">
        <v>277</v>
      </c>
      <c r="C79" s="47" t="n">
        <v>5</v>
      </c>
      <c r="D79" s="47" t="n">
        <v>30</v>
      </c>
      <c r="E79" s="47" t="n">
        <v>1</v>
      </c>
      <c r="F79" s="47" t="n">
        <v>10</v>
      </c>
    </row>
    <row r="80" customFormat="false" ht="15.75" hidden="false" customHeight="true" outlineLevel="0" collapsed="false">
      <c r="B80" s="49" t="s">
        <v>278</v>
      </c>
      <c r="E80" s="17"/>
      <c r="F80" s="17"/>
    </row>
    <row r="81" customFormat="false" ht="15.75" hidden="false" customHeight="true" outlineLevel="0" collapsed="false">
      <c r="B81" s="23" t="s">
        <v>279</v>
      </c>
      <c r="D81" s="17"/>
      <c r="E81" s="17"/>
      <c r="F81" s="17"/>
    </row>
    <row r="82" customFormat="false" ht="15.75" hidden="false" customHeight="true" outlineLevel="0" collapsed="false">
      <c r="A82" s="15" t="s">
        <v>225</v>
      </c>
      <c r="B82" s="16" t="s">
        <v>280</v>
      </c>
      <c r="C82" s="31" t="n">
        <v>1050000</v>
      </c>
      <c r="D82" s="50" t="str">
        <f aca="false">IF(ROUND(SUM(C81:C105),0)&lt;&gt;0,"The total of all the start-up balances should be nil!","")</f>
        <v/>
      </c>
      <c r="E82" s="17"/>
      <c r="F82" s="17"/>
    </row>
    <row r="83" customFormat="false" ht="15.75" hidden="false" customHeight="true" outlineLevel="0" collapsed="false">
      <c r="A83" s="15" t="s">
        <v>227</v>
      </c>
      <c r="B83" s="16" t="s">
        <v>281</v>
      </c>
      <c r="C83" s="31" t="n">
        <v>120000</v>
      </c>
      <c r="D83" s="17"/>
      <c r="E83" s="17"/>
      <c r="F83" s="17"/>
    </row>
    <row r="84" customFormat="false" ht="15.75" hidden="false" customHeight="true" outlineLevel="0" collapsed="false">
      <c r="A84" s="15" t="s">
        <v>229</v>
      </c>
      <c r="B84" s="16" t="s">
        <v>282</v>
      </c>
      <c r="C84" s="31" t="n">
        <v>800000</v>
      </c>
      <c r="D84" s="17"/>
      <c r="E84" s="17"/>
      <c r="F84" s="17"/>
    </row>
    <row r="85" customFormat="false" ht="15.75" hidden="false" customHeight="true" outlineLevel="0" collapsed="false">
      <c r="A85" s="15" t="s">
        <v>217</v>
      </c>
      <c r="B85" s="16" t="s">
        <v>218</v>
      </c>
      <c r="C85" s="31" t="n">
        <v>55000</v>
      </c>
      <c r="D85" s="17"/>
      <c r="E85" s="17"/>
      <c r="F85" s="17"/>
    </row>
    <row r="86" customFormat="false" ht="15.75" hidden="false" customHeight="true" outlineLevel="0" collapsed="false">
      <c r="A86" s="15" t="s">
        <v>283</v>
      </c>
      <c r="B86" s="16" t="s">
        <v>284</v>
      </c>
      <c r="C86" s="31" t="n">
        <v>170000</v>
      </c>
      <c r="D86" s="17"/>
      <c r="E86" s="17"/>
      <c r="F86" s="17"/>
    </row>
    <row r="87" customFormat="false" ht="15.75" hidden="false" customHeight="true" outlineLevel="0" collapsed="false">
      <c r="A87" s="15" t="s">
        <v>285</v>
      </c>
      <c r="B87" s="16" t="s">
        <v>286</v>
      </c>
      <c r="C87" s="31" t="n">
        <v>370000</v>
      </c>
      <c r="D87" s="17"/>
      <c r="E87" s="17"/>
      <c r="F87" s="17"/>
    </row>
    <row r="88" customFormat="false" ht="15.75" hidden="false" customHeight="true" outlineLevel="0" collapsed="false">
      <c r="A88" s="15" t="s">
        <v>219</v>
      </c>
      <c r="B88" s="16" t="s">
        <v>220</v>
      </c>
      <c r="C88" s="31" t="n">
        <v>53000</v>
      </c>
      <c r="D88" s="17"/>
      <c r="E88" s="17"/>
      <c r="F88" s="17"/>
    </row>
    <row r="89" customFormat="false" ht="15.75" hidden="false" customHeight="true" outlineLevel="0" collapsed="false">
      <c r="A89" s="15" t="s">
        <v>287</v>
      </c>
      <c r="B89" s="16" t="s">
        <v>288</v>
      </c>
      <c r="C89" s="31" t="n">
        <v>171000</v>
      </c>
      <c r="D89" s="17"/>
      <c r="E89" s="17"/>
      <c r="F89" s="17"/>
    </row>
    <row r="90" customFormat="false" ht="15.75" hidden="false" customHeight="true" outlineLevel="0" collapsed="false">
      <c r="A90" s="15" t="s">
        <v>231</v>
      </c>
      <c r="B90" s="45" t="s">
        <v>289</v>
      </c>
      <c r="C90" s="31" t="n">
        <v>-1000</v>
      </c>
      <c r="D90" s="17"/>
      <c r="E90" s="17"/>
      <c r="F90" s="17"/>
    </row>
    <row r="91" customFormat="false" ht="15.75" hidden="false" customHeight="true" outlineLevel="0" collapsed="false">
      <c r="A91" s="15" t="s">
        <v>215</v>
      </c>
      <c r="B91" s="45" t="s">
        <v>216</v>
      </c>
      <c r="C91" s="31" t="n">
        <v>0</v>
      </c>
      <c r="D91" s="17"/>
      <c r="E91" s="17"/>
      <c r="F91" s="17"/>
    </row>
    <row r="92" customFormat="false" ht="15.75" hidden="false" customHeight="true" outlineLevel="0" collapsed="false">
      <c r="A92" s="15" t="s">
        <v>290</v>
      </c>
      <c r="B92" s="45" t="s">
        <v>291</v>
      </c>
      <c r="C92" s="31" t="n">
        <v>-400000</v>
      </c>
      <c r="D92" s="17"/>
      <c r="E92" s="17"/>
      <c r="F92" s="17"/>
    </row>
    <row r="93" customFormat="false" ht="15.75" hidden="false" customHeight="true" outlineLevel="0" collapsed="false">
      <c r="A93" s="15" t="s">
        <v>233</v>
      </c>
      <c r="B93" s="16" t="s">
        <v>292</v>
      </c>
      <c r="C93" s="31" t="n">
        <v>-1200000</v>
      </c>
      <c r="D93" s="50" t="str">
        <f aca="false">IF($C93&gt;0,"Long term loans balances should be entered as negative values!","")</f>
        <v/>
      </c>
      <c r="E93" s="17"/>
      <c r="F93" s="17"/>
    </row>
    <row r="94" customFormat="false" ht="15.75" hidden="false" customHeight="true" outlineLevel="0" collapsed="false">
      <c r="A94" s="15" t="s">
        <v>235</v>
      </c>
      <c r="B94" s="16" t="s">
        <v>293</v>
      </c>
      <c r="C94" s="31" t="n">
        <v>-500000</v>
      </c>
      <c r="D94" s="50" t="str">
        <f aca="false">IF($C94&gt;0,"Long term loans balances should be entered as negative values!","")</f>
        <v/>
      </c>
      <c r="E94" s="17"/>
      <c r="F94" s="17"/>
    </row>
    <row r="95" customFormat="false" ht="15.75" hidden="false" customHeight="true" outlineLevel="0" collapsed="false">
      <c r="A95" s="15" t="s">
        <v>237</v>
      </c>
      <c r="B95" s="16" t="s">
        <v>294</v>
      </c>
      <c r="C95" s="31" t="n">
        <v>0</v>
      </c>
      <c r="D95" s="50" t="str">
        <f aca="false">IF($C95&gt;0,"Long term loans balances should be entered as negative values!","")</f>
        <v/>
      </c>
      <c r="E95" s="17"/>
      <c r="F95" s="17"/>
    </row>
    <row r="96" customFormat="false" ht="15.75" hidden="false" customHeight="true" outlineLevel="0" collapsed="false">
      <c r="A96" s="15" t="s">
        <v>239</v>
      </c>
      <c r="B96" s="16" t="s">
        <v>295</v>
      </c>
      <c r="C96" s="31" t="n">
        <v>-425000</v>
      </c>
      <c r="D96" s="50" t="str">
        <f aca="false">IF($C96&gt;0,"Finance lease balances should be entered as negative values!","")</f>
        <v/>
      </c>
      <c r="E96" s="17"/>
      <c r="F96" s="17"/>
    </row>
    <row r="97" customFormat="false" ht="15.75" hidden="false" customHeight="true" outlineLevel="0" collapsed="false">
      <c r="A97" s="15" t="s">
        <v>296</v>
      </c>
      <c r="B97" s="16" t="s">
        <v>297</v>
      </c>
      <c r="C97" s="31" t="n">
        <v>0</v>
      </c>
      <c r="D97" s="17"/>
      <c r="E97" s="17"/>
      <c r="F97" s="17"/>
    </row>
    <row r="98" customFormat="false" ht="15.75" hidden="false" customHeight="true" outlineLevel="0" collapsed="false">
      <c r="A98" s="15" t="s">
        <v>298</v>
      </c>
      <c r="B98" s="16" t="s">
        <v>299</v>
      </c>
      <c r="C98" s="31" t="n">
        <v>-130000</v>
      </c>
      <c r="D98" s="17"/>
      <c r="E98" s="17"/>
      <c r="F98" s="17"/>
    </row>
    <row r="99" customFormat="false" ht="15.75" hidden="false" customHeight="true" outlineLevel="0" collapsed="false">
      <c r="A99" s="15" t="s">
        <v>300</v>
      </c>
      <c r="B99" s="16" t="s">
        <v>253</v>
      </c>
      <c r="C99" s="31" t="n">
        <v>-16000</v>
      </c>
      <c r="D99" s="17"/>
      <c r="E99" s="17"/>
      <c r="F99" s="17"/>
    </row>
    <row r="100" customFormat="false" ht="15.75" hidden="false" customHeight="true" outlineLevel="0" collapsed="false">
      <c r="A100" s="15" t="s">
        <v>301</v>
      </c>
      <c r="B100" s="16" t="s">
        <v>302</v>
      </c>
      <c r="C100" s="31" t="n">
        <v>-20000</v>
      </c>
      <c r="D100" s="17"/>
      <c r="E100" s="17"/>
      <c r="F100" s="17"/>
    </row>
    <row r="101" customFormat="false" ht="15.75" hidden="false" customHeight="true" outlineLevel="0" collapsed="false">
      <c r="A101" s="15" t="s">
        <v>221</v>
      </c>
      <c r="B101" s="16" t="s">
        <v>303</v>
      </c>
      <c r="C101" s="31" t="n">
        <v>-55000</v>
      </c>
      <c r="D101" s="17"/>
      <c r="E101" s="17"/>
      <c r="F101" s="17"/>
    </row>
    <row r="102" customFormat="false" ht="15.75" hidden="false" customHeight="true" outlineLevel="0" collapsed="false">
      <c r="A102" s="15" t="s">
        <v>304</v>
      </c>
      <c r="B102" s="16" t="s">
        <v>305</v>
      </c>
      <c r="C102" s="31" t="n">
        <v>0</v>
      </c>
      <c r="D102" s="17"/>
      <c r="E102" s="17"/>
      <c r="F102" s="17"/>
    </row>
    <row r="103" customFormat="false" ht="15.75" hidden="false" customHeight="true" outlineLevel="0" collapsed="false">
      <c r="A103" s="15" t="s">
        <v>306</v>
      </c>
      <c r="B103" s="16" t="s">
        <v>307</v>
      </c>
      <c r="C103" s="31" t="n">
        <v>0</v>
      </c>
      <c r="D103" s="17"/>
      <c r="E103" s="17"/>
      <c r="F103" s="17"/>
    </row>
    <row r="104" customFormat="false" ht="15.75" hidden="false" customHeight="true" outlineLevel="0" collapsed="false">
      <c r="A104" s="15" t="s">
        <v>223</v>
      </c>
      <c r="B104" s="16" t="s">
        <v>224</v>
      </c>
      <c r="C104" s="31" t="n">
        <v>-42000</v>
      </c>
      <c r="D104" s="17"/>
      <c r="E104" s="17"/>
      <c r="F104" s="17"/>
    </row>
    <row r="105" s="19" customFormat="true" ht="15.75" hidden="false" customHeight="true" outlineLevel="0" collapsed="false">
      <c r="A105" s="25"/>
      <c r="B105" s="23" t="s">
        <v>57</v>
      </c>
      <c r="H105" s="18"/>
      <c r="I105" s="18"/>
    </row>
    <row r="106" customFormat="false" ht="15.75" hidden="false" customHeight="true" outlineLevel="0" collapsed="false">
      <c r="B106" s="16" t="s">
        <v>308</v>
      </c>
      <c r="C106" s="36" t="n">
        <v>0</v>
      </c>
    </row>
    <row r="107" customFormat="false" ht="15.75" hidden="false" customHeight="true" outlineLevel="0" collapsed="false">
      <c r="B107" s="16" t="s">
        <v>248</v>
      </c>
      <c r="C107" s="37" t="n">
        <v>12</v>
      </c>
    </row>
    <row r="108" customFormat="false" ht="15.75" hidden="false" customHeight="true" outlineLevel="0" collapsed="false">
      <c r="B108" s="16" t="s">
        <v>249</v>
      </c>
      <c r="C108" s="37" t="n">
        <v>2</v>
      </c>
      <c r="D108" s="38" t="n">
        <f aca="false">IF(C107=0,1,C108-((ROUNDUP(C108/C107,0))-1)*C107)</f>
        <v>2</v>
      </c>
      <c r="E108" s="51"/>
    </row>
    <row r="109" customFormat="false" ht="15.75" hidden="false" customHeight="true" outlineLevel="0" collapsed="false">
      <c r="B109" s="16" t="s">
        <v>309</v>
      </c>
      <c r="C109" s="37" t="s">
        <v>310</v>
      </c>
      <c r="D109" s="38" t="n">
        <f aca="false">IF(C109="Next",1,0)</f>
        <v>1</v>
      </c>
      <c r="E109" s="51"/>
    </row>
    <row r="110" customFormat="false" ht="15.75" hidden="false" customHeight="true" outlineLevel="0" collapsed="false">
      <c r="A110" s="52"/>
      <c r="B110" s="16" t="s">
        <v>252</v>
      </c>
      <c r="C110" s="39" t="n">
        <v>20</v>
      </c>
      <c r="D110" s="30"/>
      <c r="G110" s="19"/>
      <c r="H110" s="19"/>
    </row>
    <row r="111" s="19" customFormat="true" ht="15.75" hidden="false" customHeight="true" outlineLevel="0" collapsed="false">
      <c r="A111" s="52"/>
      <c r="I111" s="18"/>
    </row>
    <row r="112" s="19" customFormat="true" ht="15.75" hidden="false" customHeight="true" outlineLevel="0" collapsed="false">
      <c r="A112" s="52"/>
      <c r="I112" s="18"/>
    </row>
    <row r="113" s="19" customFormat="true" ht="15.75" hidden="false" customHeight="true" outlineLevel="0" collapsed="false">
      <c r="A113" s="52"/>
      <c r="I113" s="18"/>
    </row>
    <row r="114" s="19" customFormat="true" ht="15.75" hidden="false" customHeight="true" outlineLevel="0" collapsed="false">
      <c r="A114" s="52"/>
      <c r="I114" s="18"/>
    </row>
    <row r="115" s="19" customFormat="true" ht="15.75" hidden="false" customHeight="true" outlineLevel="0" collapsed="false">
      <c r="A115" s="52"/>
      <c r="I115" s="18"/>
    </row>
  </sheetData>
  <mergeCells count="1">
    <mergeCell ref="C4:E4"/>
  </mergeCells>
  <conditionalFormatting sqref="C93:C96">
    <cfRule type="cellIs" priority="2" operator="greaterThan" aboveAverage="0" equalAverage="0" bottom="0" percent="0" rank="0" text="" dxfId="0">
      <formula>0</formula>
    </cfRule>
  </conditionalFormatting>
  <conditionalFormatting sqref="C82:C104">
    <cfRule type="expression" priority="3" aboveAverage="0" equalAverage="0" bottom="0" percent="0" rank="0" text="" dxfId="1">
      <formula>ROUND(SUM($C$82:$C$105),0)&lt;&gt;0</formula>
    </cfRule>
  </conditionalFormatting>
  <dataValidations count="13">
    <dataValidation allowBlank="true" error="Select a valid item from the list box." errorStyle="stop" errorTitle="Invalid Data" operator="between" showDropDown="false" showErrorMessage="true" showInputMessage="true" sqref="D78" type="list">
      <formula1>"Yes,No"</formula1>
      <formula2>0</formula2>
    </dataValidation>
    <dataValidation allowBlank="true" error="The estimated Creditors balances should be entered as a negative value." errorStyle="stop" errorTitle="Invalid Input" operator="lessThan" showDropDown="false" showErrorMessage="true" showInputMessage="true" sqref="C50 E50:F75 C67 C74:C75 C78 E78:F78 C80 E80:F80 E106:F110" type="none">
      <formula1>0</formula1>
      <formula2>0</formula2>
    </dataValidation>
    <dataValidation allowBlank="true" error="Please enter the value as a percentage - should therefore be a value between 0 and 1." errorStyle="stop" errorTitle="Invalid Input" operator="between" showDropDown="false" showErrorMessage="true" showInputMessage="true" sqref="D17:F19" type="decimal">
      <formula1>0</formula1>
      <formula2>1</formula2>
    </dataValidation>
    <dataValidation allowBlank="true" error="The start date should be entered in accordance with the regional date settings that are specified in the System Control Panel." errorStyle="stop" errorTitle="Invalid Date" operator="greaterThan" showDropDown="false" showErrorMessage="true" showInputMessage="true" sqref="C5:C6" type="date">
      <formula1>36526</formula1>
      <formula2>0</formula2>
    </dataValidation>
    <dataValidation allowBlank="true" error="Enter an interest rate percentage that is between 0% and 100%." errorStyle="stop" errorTitle="Invalid Data" operator="between" showDropDown="false" showErrorMessage="true" showInputMessage="true" sqref="C76:F76" type="decimal">
      <formula1>0</formula1>
      <formula2>1</formula2>
    </dataValidation>
    <dataValidation allowBlank="true" error="Enter an income tax percentage that is between 0% and 100%." errorStyle="stop" errorTitle="Invalid Data" operator="between" showDropDown="false" showErrorMessage="true" showInputMessage="true" sqref="C52 C68 C106" type="decimal">
      <formula1>0</formula1>
      <formula2>1</formula2>
    </dataValidation>
    <dataValidation allowBlank="true" error="Enter a value between 1 and 30." errorStyle="stop" errorTitle="Invalid Day" operator="between" showDropDown="false" showErrorMessage="true" showInputMessage="true" sqref="C56 C66 C73 C79:F79 C110" type="whole">
      <formula1>1</formula1>
      <formula2>30</formula2>
    </dataValidation>
    <dataValidation allowBlank="true" error="The repayment term must be between 0 and 30 years." errorStyle="stop" errorTitle="Invalid Repayment Term" operator="between" showDropDown="false" showErrorMessage="true" showInputMessage="true" sqref="C77:F77" type="decimal">
      <formula1>0</formula1>
      <formula2>30</formula2>
    </dataValidation>
    <dataValidation allowBlank="true" error="The assessed loss needs to be entered as a positive value." errorStyle="stop" errorTitle="Invalid Data" operator="greaterThanOrEqual" showDropDown="false" showErrorMessage="true" showInputMessage="true" sqref="C69" type="decimal">
      <formula1>0</formula1>
      <formula2>0</formula2>
    </dataValidation>
    <dataValidation allowBlank="true" error="Enter a valid integer value between 1 and 12." errorStyle="stop" errorTitle="Invalid Data" operator="between" showDropDown="false" showErrorMessage="true" showInputMessage="true" sqref="C53:C54 C63:C64 C70:C71 C107:C108" type="whole">
      <formula1>1</formula1>
      <formula2>12</formula2>
    </dataValidation>
    <dataValidation allowBlank="true" error="Enter a percentage that is between 0% and 100%." errorStyle="stop" errorTitle="Invalid Data" operator="between" showDropDown="false" showErrorMessage="true" showInputMessage="true" sqref="C59:C62" type="decimal">
      <formula1>0</formula1>
      <formula2>1</formula2>
    </dataValidation>
    <dataValidation allowBlank="true" error="Select a valid item from the list box." errorStyle="stop" errorTitle="Invalid Data" operator="between" showDropDown="false" showErrorMessage="true" showInputMessage="true" sqref="C55 C65 C72" type="list">
      <formula1>"Current,Subsequent"</formula1>
      <formula2>0</formula2>
    </dataValidation>
    <dataValidation allowBlank="true" error="Select a valid item from the list box." errorStyle="stop" errorTitle="Invalid Data" operator="between" showDropDown="false" showErrorMessage="true" showInputMessage="true" sqref="C109" type="list">
      <formula1>"Cash,Next"</formula1>
      <formula2>0</formula2>
    </dataValidation>
  </dataValidations>
  <printOptions headings="false" gridLines="false" gridLinesSet="true" horizontalCentered="false" verticalCentered="false"/>
  <pageMargins left="0.590277777777778" right="0.590277777777778" top="0.590277777777778" bottom="0.590277777777778" header="0.511811023622047" footer="0.39375"/>
  <pageSetup paperSize="9" scale="76" fitToWidth="1" fitToHeight="1" pageOrder="downThenOver" orientation="portrait" blackAndWhite="false" draft="false" cellComments="none" horizontalDpi="300" verticalDpi="300" copies="1"/>
  <headerFooter differentFirst="false" differentOddEven="false">
    <oddHeader/>
    <oddFooter>&amp;C&amp;9Page &amp;P of &amp;N</oddFooter>
  </headerFooter>
  <rowBreaks count="1" manualBreakCount="1">
    <brk id="66"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G86"/>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11328125" defaultRowHeight="15.75" zeroHeight="false" outlineLevelRow="0" outlineLevelCol="0"/>
  <cols>
    <col collapsed="false" customWidth="true" hidden="false" outlineLevel="0" max="1" min="1" style="53" width="5.66"/>
    <col collapsed="false" customWidth="true" hidden="false" outlineLevel="0" max="2" min="2" style="16" width="42.33"/>
    <col collapsed="false" customWidth="true" hidden="false" outlineLevel="0" max="7" min="3" style="17" width="12.78"/>
    <col collapsed="false" customWidth="true" hidden="false" outlineLevel="0" max="54" min="8" style="19" width="12.78"/>
    <col collapsed="false" customWidth="true" hidden="false" outlineLevel="0" max="59" min="55" style="29" width="14.78"/>
    <col collapsed="false" customWidth="false" hidden="false" outlineLevel="0" max="1024" min="60" style="19" width="9.11"/>
  </cols>
  <sheetData>
    <row r="1" customFormat="false" ht="15.75" hidden="false" customHeight="true" outlineLevel="0" collapsed="false">
      <c r="B1" s="20" t="str">
        <f aca="false">IF(ISBLANK(Assumptions!$C$4),"Example Limited",Assumptions!$C$4)</f>
        <v>Example (Pty) Limited</v>
      </c>
    </row>
    <row r="2" customFormat="false" ht="15.75" hidden="false" customHeight="true" outlineLevel="0" collapsed="false">
      <c r="B2" s="22" t="s">
        <v>311</v>
      </c>
    </row>
    <row r="3" s="58" customFormat="true" ht="15.75" hidden="false" customHeight="true" outlineLevel="0" collapsed="false">
      <c r="A3" s="54"/>
      <c r="B3" s="55" t="s">
        <v>312</v>
      </c>
      <c r="C3" s="40" t="str">
        <f aca="false">IF(COLUMN(C4)-2&lt;=Assumptions!$C$8,"Q1",IF(COLUMN(C4)-2&lt;=SUM(Assumptions!$C$8:$C$9),"Q2",IF(COLUMN(C4)-2&lt;=SUM(Assumptions!$C$8:$C$10),"Q3","Q4")))</f>
        <v>Q1</v>
      </c>
      <c r="D3" s="40" t="str">
        <f aca="false">IF(COLUMN(D4)-2&lt;=Assumptions!$C$8,"Q1",IF(COLUMN(D4)-2&lt;=SUM(Assumptions!$C$8:$C$9),"Q2",IF(COLUMN(D4)-2&lt;=SUM(Assumptions!$C$8:$C$10),"Q3","Q4")))</f>
        <v>Q1</v>
      </c>
      <c r="E3" s="40" t="str">
        <f aca="false">IF(COLUMN(E4)-2&lt;=Assumptions!$C$8,"Q1",IF(COLUMN(E4)-2&lt;=SUM(Assumptions!$C$8:$C$9),"Q2",IF(COLUMN(E4)-2&lt;=SUM(Assumptions!$C$8:$C$10),"Q3","Q4")))</f>
        <v>Q1</v>
      </c>
      <c r="F3" s="40" t="str">
        <f aca="false">IF(COLUMN(F4)-2&lt;=Assumptions!$C$8,"Q1",IF(COLUMN(F4)-2&lt;=SUM(Assumptions!$C$8:$C$9),"Q2",IF(COLUMN(F4)-2&lt;=SUM(Assumptions!$C$8:$C$10),"Q3","Q4")))</f>
        <v>Q1</v>
      </c>
      <c r="G3" s="40" t="str">
        <f aca="false">IF(COLUMN(G4)-2&lt;=Assumptions!$C$8,"Q1",IF(COLUMN(G4)-2&lt;=SUM(Assumptions!$C$8:$C$9),"Q2",IF(COLUMN(G4)-2&lt;=SUM(Assumptions!$C$8:$C$10),"Q3","Q4")))</f>
        <v>Q1</v>
      </c>
      <c r="H3" s="40" t="str">
        <f aca="false">IF(COLUMN(H4)-2&lt;=Assumptions!$C$8,"Q1",IF(COLUMN(H4)-2&lt;=SUM(Assumptions!$C$8:$C$9),"Q2",IF(COLUMN(H4)-2&lt;=SUM(Assumptions!$C$8:$C$10),"Q3","Q4")))</f>
        <v>Q1</v>
      </c>
      <c r="I3" s="40" t="str">
        <f aca="false">IF(COLUMN(I4)-2&lt;=Assumptions!$C$8,"Q1",IF(COLUMN(I4)-2&lt;=SUM(Assumptions!$C$8:$C$9),"Q2",IF(COLUMN(I4)-2&lt;=SUM(Assumptions!$C$8:$C$10),"Q3","Q4")))</f>
        <v>Q1</v>
      </c>
      <c r="J3" s="40" t="str">
        <f aca="false">IF(COLUMN(J4)-2&lt;=Assumptions!$C$8,"Q1",IF(COLUMN(J4)-2&lt;=SUM(Assumptions!$C$8:$C$9),"Q2",IF(COLUMN(J4)-2&lt;=SUM(Assumptions!$C$8:$C$10),"Q3","Q4")))</f>
        <v>Q1</v>
      </c>
      <c r="K3" s="40" t="str">
        <f aca="false">IF(COLUMN(K4)-2&lt;=Assumptions!$C$8,"Q1",IF(COLUMN(K4)-2&lt;=SUM(Assumptions!$C$8:$C$9),"Q2",IF(COLUMN(K4)-2&lt;=SUM(Assumptions!$C$8:$C$10),"Q3","Q4")))</f>
        <v>Q1</v>
      </c>
      <c r="L3" s="40" t="str">
        <f aca="false">IF(COLUMN(L4)-2&lt;=Assumptions!$C$8,"Q1",IF(COLUMN(L4)-2&lt;=SUM(Assumptions!$C$8:$C$9),"Q2",IF(COLUMN(L4)-2&lt;=SUM(Assumptions!$C$8:$C$10),"Q3","Q4")))</f>
        <v>Q1</v>
      </c>
      <c r="M3" s="40" t="str">
        <f aca="false">IF(COLUMN(M4)-2&lt;=Assumptions!$C$8,"Q1",IF(COLUMN(M4)-2&lt;=SUM(Assumptions!$C$8:$C$9),"Q2",IF(COLUMN(M4)-2&lt;=SUM(Assumptions!$C$8:$C$10),"Q3","Q4")))</f>
        <v>Q1</v>
      </c>
      <c r="N3" s="40" t="str">
        <f aca="false">IF(COLUMN(N4)-2&lt;=Assumptions!$C$8,"Q1",IF(COLUMN(N4)-2&lt;=SUM(Assumptions!$C$8:$C$9),"Q2",IF(COLUMN(N4)-2&lt;=SUM(Assumptions!$C$8:$C$10),"Q3","Q4")))</f>
        <v>Q1</v>
      </c>
      <c r="O3" s="40" t="str">
        <f aca="false">IF(COLUMN(O4)-2&lt;=Assumptions!$C$8,"Q1",IF(COLUMN(O4)-2&lt;=SUM(Assumptions!$C$8:$C$9),"Q2",IF(COLUMN(O4)-2&lt;=SUM(Assumptions!$C$8:$C$10),"Q3","Q4")))</f>
        <v>Q1</v>
      </c>
      <c r="P3" s="40" t="str">
        <f aca="false">IF(COLUMN(P4)-2&lt;=Assumptions!$C$8,"Q1",IF(COLUMN(P4)-2&lt;=SUM(Assumptions!$C$8:$C$9),"Q2",IF(COLUMN(P4)-2&lt;=SUM(Assumptions!$C$8:$C$10),"Q3","Q4")))</f>
        <v>Q2</v>
      </c>
      <c r="Q3" s="40" t="str">
        <f aca="false">IF(COLUMN(Q4)-2&lt;=Assumptions!$C$8,"Q1",IF(COLUMN(Q4)-2&lt;=SUM(Assumptions!$C$8:$C$9),"Q2",IF(COLUMN(Q4)-2&lt;=SUM(Assumptions!$C$8:$C$10),"Q3","Q4")))</f>
        <v>Q2</v>
      </c>
      <c r="R3" s="40" t="str">
        <f aca="false">IF(COLUMN(R4)-2&lt;=Assumptions!$C$8,"Q1",IF(COLUMN(R4)-2&lt;=SUM(Assumptions!$C$8:$C$9),"Q2",IF(COLUMN(R4)-2&lt;=SUM(Assumptions!$C$8:$C$10),"Q3","Q4")))</f>
        <v>Q2</v>
      </c>
      <c r="S3" s="40" t="str">
        <f aca="false">IF(COLUMN(S4)-2&lt;=Assumptions!$C$8,"Q1",IF(COLUMN(S4)-2&lt;=SUM(Assumptions!$C$8:$C$9),"Q2",IF(COLUMN(S4)-2&lt;=SUM(Assumptions!$C$8:$C$10),"Q3","Q4")))</f>
        <v>Q2</v>
      </c>
      <c r="T3" s="40" t="str">
        <f aca="false">IF(COLUMN(T4)-2&lt;=Assumptions!$C$8,"Q1",IF(COLUMN(T4)-2&lt;=SUM(Assumptions!$C$8:$C$9),"Q2",IF(COLUMN(T4)-2&lt;=SUM(Assumptions!$C$8:$C$10),"Q3","Q4")))</f>
        <v>Q2</v>
      </c>
      <c r="U3" s="40" t="str">
        <f aca="false">IF(COLUMN(U4)-2&lt;=Assumptions!$C$8,"Q1",IF(COLUMN(U4)-2&lt;=SUM(Assumptions!$C$8:$C$9),"Q2",IF(COLUMN(U4)-2&lt;=SUM(Assumptions!$C$8:$C$10),"Q3","Q4")))</f>
        <v>Q2</v>
      </c>
      <c r="V3" s="40" t="str">
        <f aca="false">IF(COLUMN(V4)-2&lt;=Assumptions!$C$8,"Q1",IF(COLUMN(V4)-2&lt;=SUM(Assumptions!$C$8:$C$9),"Q2",IF(COLUMN(V4)-2&lt;=SUM(Assumptions!$C$8:$C$10),"Q3","Q4")))</f>
        <v>Q2</v>
      </c>
      <c r="W3" s="40" t="str">
        <f aca="false">IF(COLUMN(W4)-2&lt;=Assumptions!$C$8,"Q1",IF(COLUMN(W4)-2&lt;=SUM(Assumptions!$C$8:$C$9),"Q2",IF(COLUMN(W4)-2&lt;=SUM(Assumptions!$C$8:$C$10),"Q3","Q4")))</f>
        <v>Q2</v>
      </c>
      <c r="X3" s="40" t="str">
        <f aca="false">IF(COLUMN(X4)-2&lt;=Assumptions!$C$8,"Q1",IF(COLUMN(X4)-2&lt;=SUM(Assumptions!$C$8:$C$9),"Q2",IF(COLUMN(X4)-2&lt;=SUM(Assumptions!$C$8:$C$10),"Q3","Q4")))</f>
        <v>Q2</v>
      </c>
      <c r="Y3" s="40" t="str">
        <f aca="false">IF(COLUMN(Y4)-2&lt;=Assumptions!$C$8,"Q1",IF(COLUMN(Y4)-2&lt;=SUM(Assumptions!$C$8:$C$9),"Q2",IF(COLUMN(Y4)-2&lt;=SUM(Assumptions!$C$8:$C$10),"Q3","Q4")))</f>
        <v>Q2</v>
      </c>
      <c r="Z3" s="40" t="str">
        <f aca="false">IF(COLUMN(Z4)-2&lt;=Assumptions!$C$8,"Q1",IF(COLUMN(Z4)-2&lt;=SUM(Assumptions!$C$8:$C$9),"Q2",IF(COLUMN(Z4)-2&lt;=SUM(Assumptions!$C$8:$C$10),"Q3","Q4")))</f>
        <v>Q2</v>
      </c>
      <c r="AA3" s="40" t="str">
        <f aca="false">IF(COLUMN(AA4)-2&lt;=Assumptions!$C$8,"Q1",IF(COLUMN(AA4)-2&lt;=SUM(Assumptions!$C$8:$C$9),"Q2",IF(COLUMN(AA4)-2&lt;=SUM(Assumptions!$C$8:$C$10),"Q3","Q4")))</f>
        <v>Q2</v>
      </c>
      <c r="AB3" s="40" t="str">
        <f aca="false">IF(COLUMN(AB4)-2&lt;=Assumptions!$C$8,"Q1",IF(COLUMN(AB4)-2&lt;=SUM(Assumptions!$C$8:$C$9),"Q2",IF(COLUMN(AB4)-2&lt;=SUM(Assumptions!$C$8:$C$10),"Q3","Q4")))</f>
        <v>Q2</v>
      </c>
      <c r="AC3" s="40" t="str">
        <f aca="false">IF(COLUMN(AC4)-2&lt;=Assumptions!$C$8,"Q1",IF(COLUMN(AC4)-2&lt;=SUM(Assumptions!$C$8:$C$9),"Q2",IF(COLUMN(AC4)-2&lt;=SUM(Assumptions!$C$8:$C$10),"Q3","Q4")))</f>
        <v>Q3</v>
      </c>
      <c r="AD3" s="40" t="str">
        <f aca="false">IF(COLUMN(AD4)-2&lt;=Assumptions!$C$8,"Q1",IF(COLUMN(AD4)-2&lt;=SUM(Assumptions!$C$8:$C$9),"Q2",IF(COLUMN(AD4)-2&lt;=SUM(Assumptions!$C$8:$C$10),"Q3","Q4")))</f>
        <v>Q3</v>
      </c>
      <c r="AE3" s="40" t="str">
        <f aca="false">IF(COLUMN(AE4)-2&lt;=Assumptions!$C$8,"Q1",IF(COLUMN(AE4)-2&lt;=SUM(Assumptions!$C$8:$C$9),"Q2",IF(COLUMN(AE4)-2&lt;=SUM(Assumptions!$C$8:$C$10),"Q3","Q4")))</f>
        <v>Q3</v>
      </c>
      <c r="AF3" s="40" t="str">
        <f aca="false">IF(COLUMN(AF4)-2&lt;=Assumptions!$C$8,"Q1",IF(COLUMN(AF4)-2&lt;=SUM(Assumptions!$C$8:$C$9),"Q2",IF(COLUMN(AF4)-2&lt;=SUM(Assumptions!$C$8:$C$10),"Q3","Q4")))</f>
        <v>Q3</v>
      </c>
      <c r="AG3" s="40" t="str">
        <f aca="false">IF(COLUMN(AG4)-2&lt;=Assumptions!$C$8,"Q1",IF(COLUMN(AG4)-2&lt;=SUM(Assumptions!$C$8:$C$9),"Q2",IF(COLUMN(AG4)-2&lt;=SUM(Assumptions!$C$8:$C$10),"Q3","Q4")))</f>
        <v>Q3</v>
      </c>
      <c r="AH3" s="40" t="str">
        <f aca="false">IF(COLUMN(AH4)-2&lt;=Assumptions!$C$8,"Q1",IF(COLUMN(AH4)-2&lt;=SUM(Assumptions!$C$8:$C$9),"Q2",IF(COLUMN(AH4)-2&lt;=SUM(Assumptions!$C$8:$C$10),"Q3","Q4")))</f>
        <v>Q3</v>
      </c>
      <c r="AI3" s="40" t="str">
        <f aca="false">IF(COLUMN(AI4)-2&lt;=Assumptions!$C$8,"Q1",IF(COLUMN(AI4)-2&lt;=SUM(Assumptions!$C$8:$C$9),"Q2",IF(COLUMN(AI4)-2&lt;=SUM(Assumptions!$C$8:$C$10),"Q3","Q4")))</f>
        <v>Q3</v>
      </c>
      <c r="AJ3" s="40" t="str">
        <f aca="false">IF(COLUMN(AJ4)-2&lt;=Assumptions!$C$8,"Q1",IF(COLUMN(AJ4)-2&lt;=SUM(Assumptions!$C$8:$C$9),"Q2",IF(COLUMN(AJ4)-2&lt;=SUM(Assumptions!$C$8:$C$10),"Q3","Q4")))</f>
        <v>Q3</v>
      </c>
      <c r="AK3" s="40" t="str">
        <f aca="false">IF(COLUMN(AK4)-2&lt;=Assumptions!$C$8,"Q1",IF(COLUMN(AK4)-2&lt;=SUM(Assumptions!$C$8:$C$9),"Q2",IF(COLUMN(AK4)-2&lt;=SUM(Assumptions!$C$8:$C$10),"Q3","Q4")))</f>
        <v>Q3</v>
      </c>
      <c r="AL3" s="40" t="str">
        <f aca="false">IF(COLUMN(AL4)-2&lt;=Assumptions!$C$8,"Q1",IF(COLUMN(AL4)-2&lt;=SUM(Assumptions!$C$8:$C$9),"Q2",IF(COLUMN(AL4)-2&lt;=SUM(Assumptions!$C$8:$C$10),"Q3","Q4")))</f>
        <v>Q3</v>
      </c>
      <c r="AM3" s="40" t="str">
        <f aca="false">IF(COLUMN(AM4)-2&lt;=Assumptions!$C$8,"Q1",IF(COLUMN(AM4)-2&lt;=SUM(Assumptions!$C$8:$C$9),"Q2",IF(COLUMN(AM4)-2&lt;=SUM(Assumptions!$C$8:$C$10),"Q3","Q4")))</f>
        <v>Q3</v>
      </c>
      <c r="AN3" s="40" t="str">
        <f aca="false">IF(COLUMN(AN4)-2&lt;=Assumptions!$C$8,"Q1",IF(COLUMN(AN4)-2&lt;=SUM(Assumptions!$C$8:$C$9),"Q2",IF(COLUMN(AN4)-2&lt;=SUM(Assumptions!$C$8:$C$10),"Q3","Q4")))</f>
        <v>Q3</v>
      </c>
      <c r="AO3" s="40" t="str">
        <f aca="false">IF(COLUMN(AO4)-2&lt;=Assumptions!$C$8,"Q1",IF(COLUMN(AO4)-2&lt;=SUM(Assumptions!$C$8:$C$9),"Q2",IF(COLUMN(AO4)-2&lt;=SUM(Assumptions!$C$8:$C$10),"Q3","Q4")))</f>
        <v>Q3</v>
      </c>
      <c r="AP3" s="40" t="str">
        <f aca="false">IF(COLUMN(AP4)-2&lt;=Assumptions!$C$8,"Q1",IF(COLUMN(AP4)-2&lt;=SUM(Assumptions!$C$8:$C$9),"Q2",IF(COLUMN(AP4)-2&lt;=SUM(Assumptions!$C$8:$C$10),"Q3","Q4")))</f>
        <v>Q4</v>
      </c>
      <c r="AQ3" s="40" t="str">
        <f aca="false">IF(COLUMN(AQ4)-2&lt;=Assumptions!$C$8,"Q1",IF(COLUMN(AQ4)-2&lt;=SUM(Assumptions!$C$8:$C$9),"Q2",IF(COLUMN(AQ4)-2&lt;=SUM(Assumptions!$C$8:$C$10),"Q3","Q4")))</f>
        <v>Q4</v>
      </c>
      <c r="AR3" s="40" t="str">
        <f aca="false">IF(COLUMN(AR4)-2&lt;=Assumptions!$C$8,"Q1",IF(COLUMN(AR4)-2&lt;=SUM(Assumptions!$C$8:$C$9),"Q2",IF(COLUMN(AR4)-2&lt;=SUM(Assumptions!$C$8:$C$10),"Q3","Q4")))</f>
        <v>Q4</v>
      </c>
      <c r="AS3" s="40" t="str">
        <f aca="false">IF(COLUMN(AS4)-2&lt;=Assumptions!$C$8,"Q1",IF(COLUMN(AS4)-2&lt;=SUM(Assumptions!$C$8:$C$9),"Q2",IF(COLUMN(AS4)-2&lt;=SUM(Assumptions!$C$8:$C$10),"Q3","Q4")))</f>
        <v>Q4</v>
      </c>
      <c r="AT3" s="40" t="str">
        <f aca="false">IF(COLUMN(AT4)-2&lt;=Assumptions!$C$8,"Q1",IF(COLUMN(AT4)-2&lt;=SUM(Assumptions!$C$8:$C$9),"Q2",IF(COLUMN(AT4)-2&lt;=SUM(Assumptions!$C$8:$C$10),"Q3","Q4")))</f>
        <v>Q4</v>
      </c>
      <c r="AU3" s="40" t="str">
        <f aca="false">IF(COLUMN(AU4)-2&lt;=Assumptions!$C$8,"Q1",IF(COLUMN(AU4)-2&lt;=SUM(Assumptions!$C$8:$C$9),"Q2",IF(COLUMN(AU4)-2&lt;=SUM(Assumptions!$C$8:$C$10),"Q3","Q4")))</f>
        <v>Q4</v>
      </c>
      <c r="AV3" s="40" t="str">
        <f aca="false">IF(COLUMN(AV4)-2&lt;=Assumptions!$C$8,"Q1",IF(COLUMN(AV4)-2&lt;=SUM(Assumptions!$C$8:$C$9),"Q2",IF(COLUMN(AV4)-2&lt;=SUM(Assumptions!$C$8:$C$10),"Q3","Q4")))</f>
        <v>Q4</v>
      </c>
      <c r="AW3" s="40" t="str">
        <f aca="false">IF(COLUMN(AW4)-2&lt;=Assumptions!$C$8,"Q1",IF(COLUMN(AW4)-2&lt;=SUM(Assumptions!$C$8:$C$9),"Q2",IF(COLUMN(AW4)-2&lt;=SUM(Assumptions!$C$8:$C$10),"Q3","Q4")))</f>
        <v>Q4</v>
      </c>
      <c r="AX3" s="40" t="str">
        <f aca="false">IF(COLUMN(AX4)-2&lt;=Assumptions!$C$8,"Q1",IF(COLUMN(AX4)-2&lt;=SUM(Assumptions!$C$8:$C$9),"Q2",IF(COLUMN(AX4)-2&lt;=SUM(Assumptions!$C$8:$C$10),"Q3","Q4")))</f>
        <v>Q4</v>
      </c>
      <c r="AY3" s="40" t="str">
        <f aca="false">IF(COLUMN(AY4)-2&lt;=Assumptions!$C$8,"Q1",IF(COLUMN(AY4)-2&lt;=SUM(Assumptions!$C$8:$C$9),"Q2",IF(COLUMN(AY4)-2&lt;=SUM(Assumptions!$C$8:$C$10),"Q3","Q4")))</f>
        <v>Q4</v>
      </c>
      <c r="AZ3" s="40" t="str">
        <f aca="false">IF(COLUMN(AZ4)-2&lt;=Assumptions!$C$8,"Q1",IF(COLUMN(AZ4)-2&lt;=SUM(Assumptions!$C$8:$C$9),"Q2",IF(COLUMN(AZ4)-2&lt;=SUM(Assumptions!$C$8:$C$10),"Q3","Q4")))</f>
        <v>Q4</v>
      </c>
      <c r="BA3" s="40" t="str">
        <f aca="false">IF(COLUMN(BA4)-2&lt;=Assumptions!$C$8,"Q1",IF(COLUMN(BA4)-2&lt;=SUM(Assumptions!$C$8:$C$9),"Q2",IF(COLUMN(BA4)-2&lt;=SUM(Assumptions!$C$8:$C$10),"Q3","Q4")))</f>
        <v>Q4</v>
      </c>
      <c r="BB3" s="40" t="str">
        <f aca="false">IF(COLUMN(BB4)-2&lt;=Assumptions!$C$8,"Q1",IF(COLUMN(BB4)-2&lt;=SUM(Assumptions!$C$8:$C$9),"Q2",IF(COLUMN(BB4)-2&lt;=SUM(Assumptions!$C$8:$C$10),"Q3","Q4")))</f>
        <v>Q4</v>
      </c>
      <c r="BC3" s="56" t="s">
        <v>313</v>
      </c>
      <c r="BD3" s="56" t="s">
        <v>314</v>
      </c>
      <c r="BE3" s="56" t="s">
        <v>315</v>
      </c>
      <c r="BF3" s="56" t="s">
        <v>316</v>
      </c>
      <c r="BG3" s="57"/>
    </row>
    <row r="4" s="63" customFormat="true" ht="18" hidden="false" customHeight="true" outlineLevel="0" collapsed="false">
      <c r="A4" s="59"/>
      <c r="B4" s="60"/>
      <c r="C4" s="61" t="n">
        <f aca="true">IF(ISBLANK(Assumptions!$C$5)=TRUE(),DATE(YEAR(TODAY()),MONTH(TODAY()),7),DATE(YEAR(Assumptions!$C$5),MONTH(Assumptions!$C$5),DAY(Assumptions!$C$5)+6))</f>
        <v>44262</v>
      </c>
      <c r="D4" s="61" t="n">
        <f aca="true">DATE(YEAR(OFFSET(D3,1,-1,1,1)),MONTH(OFFSET(D3,1,-1,1,1)),DAY(OFFSET(D3,1,-1,1,1))+7)</f>
        <v>44269</v>
      </c>
      <c r="E4" s="61" t="n">
        <f aca="true">DATE(YEAR(OFFSET(E3,1,-1,1,1)),MONTH(OFFSET(E3,1,-1,1,1)),DAY(OFFSET(E3,1,-1,1,1))+7)</f>
        <v>44276</v>
      </c>
      <c r="F4" s="61" t="n">
        <f aca="true">DATE(YEAR(OFFSET(F3,1,-1,1,1)),MONTH(OFFSET(F3,1,-1,1,1)),DAY(OFFSET(F3,1,-1,1,1))+7)</f>
        <v>44283</v>
      </c>
      <c r="G4" s="61" t="n">
        <f aca="true">DATE(YEAR(OFFSET(G3,1,-1,1,1)),MONTH(OFFSET(G3,1,-1,1,1)),DAY(OFFSET(G3,1,-1,1,1))+7)</f>
        <v>44290</v>
      </c>
      <c r="H4" s="61" t="n">
        <f aca="true">DATE(YEAR(OFFSET(H3,1,-1,1,1)),MONTH(OFFSET(H3,1,-1,1,1)),DAY(OFFSET(H3,1,-1,1,1))+7)</f>
        <v>44297</v>
      </c>
      <c r="I4" s="61" t="n">
        <f aca="true">DATE(YEAR(OFFSET(I3,1,-1,1,1)),MONTH(OFFSET(I3,1,-1,1,1)),DAY(OFFSET(I3,1,-1,1,1))+7)</f>
        <v>44304</v>
      </c>
      <c r="J4" s="61" t="n">
        <f aca="true">DATE(YEAR(OFFSET(J3,1,-1,1,1)),MONTH(OFFSET(J3,1,-1,1,1)),DAY(OFFSET(J3,1,-1,1,1))+7)</f>
        <v>44311</v>
      </c>
      <c r="K4" s="61" t="n">
        <f aca="true">DATE(YEAR(OFFSET(K3,1,-1,1,1)),MONTH(OFFSET(K3,1,-1,1,1)),DAY(OFFSET(K3,1,-1,1,1))+7)</f>
        <v>44318</v>
      </c>
      <c r="L4" s="61" t="n">
        <f aca="true">DATE(YEAR(OFFSET(L3,1,-1,1,1)),MONTH(OFFSET(L3,1,-1,1,1)),DAY(OFFSET(L3,1,-1,1,1))+7)</f>
        <v>44325</v>
      </c>
      <c r="M4" s="61" t="n">
        <f aca="true">DATE(YEAR(OFFSET(M3,1,-1,1,1)),MONTH(OFFSET(M3,1,-1,1,1)),DAY(OFFSET(M3,1,-1,1,1))+7)</f>
        <v>44332</v>
      </c>
      <c r="N4" s="61" t="n">
        <f aca="true">DATE(YEAR(OFFSET(N3,1,-1,1,1)),MONTH(OFFSET(N3,1,-1,1,1)),DAY(OFFSET(N3,1,-1,1,1))+7)</f>
        <v>44339</v>
      </c>
      <c r="O4" s="61" t="n">
        <f aca="true">DATE(YEAR(OFFSET(O3,1,-1,1,1)),MONTH(OFFSET(O3,1,-1,1,1)),DAY(OFFSET(O3,1,-1,1,1))+7)</f>
        <v>44346</v>
      </c>
      <c r="P4" s="61" t="n">
        <f aca="true">DATE(YEAR(OFFSET(P3,1,-1,1,1)),MONTH(OFFSET(P3,1,-1,1,1)),DAY(OFFSET(P3,1,-1,1,1))+7)</f>
        <v>44353</v>
      </c>
      <c r="Q4" s="61" t="n">
        <f aca="true">DATE(YEAR(OFFSET(Q3,1,-1,1,1)),MONTH(OFFSET(Q3,1,-1,1,1)),DAY(OFFSET(Q3,1,-1,1,1))+7)</f>
        <v>44360</v>
      </c>
      <c r="R4" s="61" t="n">
        <f aca="true">DATE(YEAR(OFFSET(R3,1,-1,1,1)),MONTH(OFFSET(R3,1,-1,1,1)),DAY(OFFSET(R3,1,-1,1,1))+7)</f>
        <v>44367</v>
      </c>
      <c r="S4" s="61" t="n">
        <f aca="true">DATE(YEAR(OFFSET(S3,1,-1,1,1)),MONTH(OFFSET(S3,1,-1,1,1)),DAY(OFFSET(S3,1,-1,1,1))+7)</f>
        <v>44374</v>
      </c>
      <c r="T4" s="61" t="n">
        <f aca="true">DATE(YEAR(OFFSET(T3,1,-1,1,1)),MONTH(OFFSET(T3,1,-1,1,1)),DAY(OFFSET(T3,1,-1,1,1))+7)</f>
        <v>44381</v>
      </c>
      <c r="U4" s="61" t="n">
        <f aca="true">DATE(YEAR(OFFSET(U3,1,-1,1,1)),MONTH(OFFSET(U3,1,-1,1,1)),DAY(OFFSET(U3,1,-1,1,1))+7)</f>
        <v>44388</v>
      </c>
      <c r="V4" s="61" t="n">
        <f aca="true">DATE(YEAR(OFFSET(V3,1,-1,1,1)),MONTH(OFFSET(V3,1,-1,1,1)),DAY(OFFSET(V3,1,-1,1,1))+7)</f>
        <v>44395</v>
      </c>
      <c r="W4" s="61" t="n">
        <f aca="true">DATE(YEAR(OFFSET(W3,1,-1,1,1)),MONTH(OFFSET(W3,1,-1,1,1)),DAY(OFFSET(W3,1,-1,1,1))+7)</f>
        <v>44402</v>
      </c>
      <c r="X4" s="61" t="n">
        <f aca="true">DATE(YEAR(OFFSET(X3,1,-1,1,1)),MONTH(OFFSET(X3,1,-1,1,1)),DAY(OFFSET(X3,1,-1,1,1))+7)</f>
        <v>44409</v>
      </c>
      <c r="Y4" s="61" t="n">
        <f aca="true">DATE(YEAR(OFFSET(Y3,1,-1,1,1)),MONTH(OFFSET(Y3,1,-1,1,1)),DAY(OFFSET(Y3,1,-1,1,1))+7)</f>
        <v>44416</v>
      </c>
      <c r="Z4" s="61" t="n">
        <f aca="true">DATE(YEAR(OFFSET(Z3,1,-1,1,1)),MONTH(OFFSET(Z3,1,-1,1,1)),DAY(OFFSET(Z3,1,-1,1,1))+7)</f>
        <v>44423</v>
      </c>
      <c r="AA4" s="61" t="n">
        <f aca="true">DATE(YEAR(OFFSET(AA3,1,-1,1,1)),MONTH(OFFSET(AA3,1,-1,1,1)),DAY(OFFSET(AA3,1,-1,1,1))+7)</f>
        <v>44430</v>
      </c>
      <c r="AB4" s="61" t="n">
        <f aca="true">DATE(YEAR(OFFSET(AB3,1,-1,1,1)),MONTH(OFFSET(AB3,1,-1,1,1)),DAY(OFFSET(AB3,1,-1,1,1))+7)</f>
        <v>44437</v>
      </c>
      <c r="AC4" s="61" t="n">
        <f aca="true">DATE(YEAR(OFFSET(AC3,1,-1,1,1)),MONTH(OFFSET(AC3,1,-1,1,1)),DAY(OFFSET(AC3,1,-1,1,1))+7)</f>
        <v>44444</v>
      </c>
      <c r="AD4" s="61" t="n">
        <f aca="true">DATE(YEAR(OFFSET(AD3,1,-1,1,1)),MONTH(OFFSET(AD3,1,-1,1,1)),DAY(OFFSET(AD3,1,-1,1,1))+7)</f>
        <v>44451</v>
      </c>
      <c r="AE4" s="61" t="n">
        <f aca="true">DATE(YEAR(OFFSET(AE3,1,-1,1,1)),MONTH(OFFSET(AE3,1,-1,1,1)),DAY(OFFSET(AE3,1,-1,1,1))+7)</f>
        <v>44458</v>
      </c>
      <c r="AF4" s="61" t="n">
        <f aca="true">DATE(YEAR(OFFSET(AF3,1,-1,1,1)),MONTH(OFFSET(AF3,1,-1,1,1)),DAY(OFFSET(AF3,1,-1,1,1))+7)</f>
        <v>44465</v>
      </c>
      <c r="AG4" s="61" t="n">
        <f aca="true">DATE(YEAR(OFFSET(AG3,1,-1,1,1)),MONTH(OFFSET(AG3,1,-1,1,1)),DAY(OFFSET(AG3,1,-1,1,1))+7)</f>
        <v>44472</v>
      </c>
      <c r="AH4" s="61" t="n">
        <f aca="true">DATE(YEAR(OFFSET(AH3,1,-1,1,1)),MONTH(OFFSET(AH3,1,-1,1,1)),DAY(OFFSET(AH3,1,-1,1,1))+7)</f>
        <v>44479</v>
      </c>
      <c r="AI4" s="61" t="n">
        <f aca="true">DATE(YEAR(OFFSET(AI3,1,-1,1,1)),MONTH(OFFSET(AI3,1,-1,1,1)),DAY(OFFSET(AI3,1,-1,1,1))+7)</f>
        <v>44486</v>
      </c>
      <c r="AJ4" s="61" t="n">
        <f aca="true">DATE(YEAR(OFFSET(AJ3,1,-1,1,1)),MONTH(OFFSET(AJ3,1,-1,1,1)),DAY(OFFSET(AJ3,1,-1,1,1))+7)</f>
        <v>44493</v>
      </c>
      <c r="AK4" s="61" t="n">
        <f aca="true">DATE(YEAR(OFFSET(AK3,1,-1,1,1)),MONTH(OFFSET(AK3,1,-1,1,1)),DAY(OFFSET(AK3,1,-1,1,1))+7)</f>
        <v>44500</v>
      </c>
      <c r="AL4" s="61" t="n">
        <f aca="true">DATE(YEAR(OFFSET(AL3,1,-1,1,1)),MONTH(OFFSET(AL3,1,-1,1,1)),DAY(OFFSET(AL3,1,-1,1,1))+7)</f>
        <v>44507</v>
      </c>
      <c r="AM4" s="61" t="n">
        <f aca="true">DATE(YEAR(OFFSET(AM3,1,-1,1,1)),MONTH(OFFSET(AM3,1,-1,1,1)),DAY(OFFSET(AM3,1,-1,1,1))+7)</f>
        <v>44514</v>
      </c>
      <c r="AN4" s="61" t="n">
        <f aca="true">DATE(YEAR(OFFSET(AN3,1,-1,1,1)),MONTH(OFFSET(AN3,1,-1,1,1)),DAY(OFFSET(AN3,1,-1,1,1))+7)</f>
        <v>44521</v>
      </c>
      <c r="AO4" s="61" t="n">
        <f aca="true">DATE(YEAR(OFFSET(AO3,1,-1,1,1)),MONTH(OFFSET(AO3,1,-1,1,1)),DAY(OFFSET(AO3,1,-1,1,1))+7)</f>
        <v>44528</v>
      </c>
      <c r="AP4" s="61" t="n">
        <f aca="true">DATE(YEAR(OFFSET(AP3,1,-1,1,1)),MONTH(OFFSET(AP3,1,-1,1,1)),DAY(OFFSET(AP3,1,-1,1,1))+7)</f>
        <v>44535</v>
      </c>
      <c r="AQ4" s="61" t="n">
        <f aca="true">DATE(YEAR(OFFSET(AQ3,1,-1,1,1)),MONTH(OFFSET(AQ3,1,-1,1,1)),DAY(OFFSET(AQ3,1,-1,1,1))+7)</f>
        <v>44542</v>
      </c>
      <c r="AR4" s="61" t="n">
        <f aca="true">DATE(YEAR(OFFSET(AR3,1,-1,1,1)),MONTH(OFFSET(AR3,1,-1,1,1)),DAY(OFFSET(AR3,1,-1,1,1))+7)</f>
        <v>44549</v>
      </c>
      <c r="AS4" s="61" t="n">
        <f aca="true">DATE(YEAR(OFFSET(AS3,1,-1,1,1)),MONTH(OFFSET(AS3,1,-1,1,1)),DAY(OFFSET(AS3,1,-1,1,1))+7)</f>
        <v>44556</v>
      </c>
      <c r="AT4" s="61" t="n">
        <f aca="true">DATE(YEAR(OFFSET(AT3,1,-1,1,1)),MONTH(OFFSET(AT3,1,-1,1,1)),DAY(OFFSET(AT3,1,-1,1,1))+7)</f>
        <v>44563</v>
      </c>
      <c r="AU4" s="61" t="n">
        <f aca="true">DATE(YEAR(OFFSET(AU3,1,-1,1,1)),MONTH(OFFSET(AU3,1,-1,1,1)),DAY(OFFSET(AU3,1,-1,1,1))+7)</f>
        <v>44570</v>
      </c>
      <c r="AV4" s="61" t="n">
        <f aca="true">DATE(YEAR(OFFSET(AV3,1,-1,1,1)),MONTH(OFFSET(AV3,1,-1,1,1)),DAY(OFFSET(AV3,1,-1,1,1))+7)</f>
        <v>44577</v>
      </c>
      <c r="AW4" s="61" t="n">
        <f aca="true">DATE(YEAR(OFFSET(AW3,1,-1,1,1)),MONTH(OFFSET(AW3,1,-1,1,1)),DAY(OFFSET(AW3,1,-1,1,1))+7)</f>
        <v>44584</v>
      </c>
      <c r="AX4" s="61" t="n">
        <f aca="true">DATE(YEAR(OFFSET(AX3,1,-1,1,1)),MONTH(OFFSET(AX3,1,-1,1,1)),DAY(OFFSET(AX3,1,-1,1,1))+7)</f>
        <v>44591</v>
      </c>
      <c r="AY4" s="61" t="n">
        <f aca="true">DATE(YEAR(OFFSET(AY3,1,-1,1,1)),MONTH(OFFSET(AY3,1,-1,1,1)),DAY(OFFSET(AY3,1,-1,1,1))+7)</f>
        <v>44598</v>
      </c>
      <c r="AZ4" s="61" t="n">
        <f aca="true">DATE(YEAR(OFFSET(AZ3,1,-1,1,1)),MONTH(OFFSET(AZ3,1,-1,1,1)),DAY(OFFSET(AZ3,1,-1,1,1))+7)</f>
        <v>44605</v>
      </c>
      <c r="BA4" s="61" t="n">
        <f aca="true">DATE(YEAR(OFFSET(BA3,1,-1,1,1)),MONTH(OFFSET(BA3,1,-1,1,1)),DAY(OFFSET(BA3,1,-1,1,1))+7)</f>
        <v>44612</v>
      </c>
      <c r="BB4" s="61" t="n">
        <f aca="true">DATE(YEAR(OFFSET(BB3,1,-1,1,1)),MONTH(OFFSET(BB3,1,-1,1,1)),DAY(OFFSET(BB3,1,-1,1,1))+7)</f>
        <v>44619</v>
      </c>
      <c r="BC4" s="62" t="s">
        <v>317</v>
      </c>
      <c r="BD4" s="62" t="s">
        <v>318</v>
      </c>
      <c r="BE4" s="62" t="s">
        <v>319</v>
      </c>
      <c r="BF4" s="62" t="s">
        <v>320</v>
      </c>
      <c r="BG4" s="62" t="str">
        <f aca="true">"Total "&amp;YEAR(OFFSET($BC$4,0,-1,1,1))</f>
        <v>Total 2022</v>
      </c>
    </row>
    <row r="5" s="17" customFormat="true" ht="15.75" hidden="false" customHeight="true" outlineLevel="0" collapsed="false">
      <c r="A5" s="64" t="s">
        <v>321</v>
      </c>
      <c r="B5" s="65" t="s">
        <v>322</v>
      </c>
      <c r="C5" s="66" t="n">
        <v>60000</v>
      </c>
      <c r="D5" s="66" t="n">
        <v>51440</v>
      </c>
      <c r="E5" s="66" t="n">
        <v>64000</v>
      </c>
      <c r="F5" s="66" t="n">
        <v>65600</v>
      </c>
      <c r="G5" s="66" t="n">
        <v>64200</v>
      </c>
      <c r="H5" s="66" t="n">
        <v>61000</v>
      </c>
      <c r="I5" s="66" t="n">
        <v>54600</v>
      </c>
      <c r="J5" s="66" t="n">
        <v>63000</v>
      </c>
      <c r="K5" s="66" t="n">
        <v>60000</v>
      </c>
      <c r="L5" s="66" t="n">
        <v>64000</v>
      </c>
      <c r="M5" s="66" t="n">
        <v>66000</v>
      </c>
      <c r="N5" s="66" t="n">
        <v>65600</v>
      </c>
      <c r="O5" s="66" t="n">
        <v>62000</v>
      </c>
      <c r="P5" s="66" t="n">
        <v>70000</v>
      </c>
      <c r="Q5" s="66" t="n">
        <v>64000</v>
      </c>
      <c r="R5" s="66" t="n">
        <v>64600</v>
      </c>
      <c r="S5" s="66" t="n">
        <v>69000</v>
      </c>
      <c r="T5" s="66" t="n">
        <v>70800</v>
      </c>
      <c r="U5" s="66" t="n">
        <v>69400</v>
      </c>
      <c r="V5" s="66" t="n">
        <v>62000</v>
      </c>
      <c r="W5" s="66" t="n">
        <v>63000</v>
      </c>
      <c r="X5" s="66" t="n">
        <v>70000</v>
      </c>
      <c r="Y5" s="66" t="n">
        <v>67600</v>
      </c>
      <c r="Z5" s="66" t="n">
        <v>72400</v>
      </c>
      <c r="AA5" s="66" t="n">
        <v>71400</v>
      </c>
      <c r="AB5" s="66" t="n">
        <v>70600</v>
      </c>
      <c r="AC5" s="66" t="n">
        <v>72400</v>
      </c>
      <c r="AD5" s="66" t="n">
        <v>73600</v>
      </c>
      <c r="AE5" s="66" t="n">
        <v>74400</v>
      </c>
      <c r="AF5" s="66" t="n">
        <v>69800</v>
      </c>
      <c r="AG5" s="66" t="n">
        <v>74000</v>
      </c>
      <c r="AH5" s="66" t="n">
        <v>72800</v>
      </c>
      <c r="AI5" s="66" t="n">
        <v>76200</v>
      </c>
      <c r="AJ5" s="66" t="n">
        <v>77800</v>
      </c>
      <c r="AK5" s="66" t="n">
        <v>74400</v>
      </c>
      <c r="AL5" s="66" t="n">
        <v>76000</v>
      </c>
      <c r="AM5" s="66" t="n">
        <v>77000</v>
      </c>
      <c r="AN5" s="66" t="n">
        <v>74800</v>
      </c>
      <c r="AO5" s="66" t="n">
        <v>78000</v>
      </c>
      <c r="AP5" s="66" t="n">
        <v>70560</v>
      </c>
      <c r="AQ5" s="66" t="n">
        <v>60240</v>
      </c>
      <c r="AR5" s="66" t="n">
        <v>63360</v>
      </c>
      <c r="AS5" s="66" t="n">
        <v>48560</v>
      </c>
      <c r="AT5" s="66" t="n">
        <v>40816</v>
      </c>
      <c r="AU5" s="66" t="n">
        <v>44256</v>
      </c>
      <c r="AV5" s="66" t="n">
        <v>54600</v>
      </c>
      <c r="AW5" s="66" t="n">
        <v>76496</v>
      </c>
      <c r="AX5" s="66" t="n">
        <v>76000</v>
      </c>
      <c r="AY5" s="66" t="n">
        <v>77600</v>
      </c>
      <c r="AZ5" s="66" t="n">
        <v>81200</v>
      </c>
      <c r="BA5" s="66" t="n">
        <v>78880</v>
      </c>
      <c r="BB5" s="66" t="n">
        <v>77120</v>
      </c>
      <c r="BC5" s="67" t="n">
        <f aca="true">SUM(OFFSET($B5,0,1,1,Assumptions!$C$8))</f>
        <v>801440</v>
      </c>
      <c r="BD5" s="67" t="n">
        <f aca="true">SUM(OFFSET($B5,0,1+Assumptions!$C$8,1,SUM(Assumptions!$C$9)))</f>
        <v>884800</v>
      </c>
      <c r="BE5" s="67" t="n">
        <f aca="true">SUM(OFFSET($B5,0,1+SUM(Assumptions!$C$8:$C$9),1,SUM(Assumptions!$C$10)))</f>
        <v>971200</v>
      </c>
      <c r="BF5" s="67" t="n">
        <f aca="true">SUM(OFFSET($B5,0,1+SUM(Assumptions!$C$8:$C$10),1,SUM(Assumptions!$C$11)))</f>
        <v>849688</v>
      </c>
      <c r="BG5" s="67" t="n">
        <f aca="false">SUM(BC5:BF5)</f>
        <v>3507128</v>
      </c>
    </row>
    <row r="6" s="17" customFormat="true" ht="15.75" hidden="false" customHeight="true" outlineLevel="0" collapsed="false">
      <c r="A6" s="64" t="s">
        <v>321</v>
      </c>
      <c r="B6" s="65" t="s">
        <v>323</v>
      </c>
      <c r="C6" s="68" t="n">
        <v>25000</v>
      </c>
      <c r="D6" s="68" t="n">
        <v>21004.6666666667</v>
      </c>
      <c r="E6" s="68" t="n">
        <v>25066.6666666667</v>
      </c>
      <c r="F6" s="68" t="n">
        <v>26513.3333333333</v>
      </c>
      <c r="G6" s="68" t="n">
        <v>28355</v>
      </c>
      <c r="H6" s="68" t="n">
        <v>27704.1666666667</v>
      </c>
      <c r="I6" s="68" t="n">
        <v>22522.5</v>
      </c>
      <c r="J6" s="68" t="n">
        <v>27825</v>
      </c>
      <c r="K6" s="68" t="n">
        <v>23750</v>
      </c>
      <c r="L6" s="68" t="n">
        <v>24266.6666666667</v>
      </c>
      <c r="M6" s="68" t="n">
        <v>29425</v>
      </c>
      <c r="N6" s="68" t="n">
        <v>29246.6666666667</v>
      </c>
      <c r="O6" s="68" t="n">
        <v>28158.3333333333</v>
      </c>
      <c r="P6" s="68" t="n">
        <v>32083.3333333333</v>
      </c>
      <c r="Q6" s="68" t="n">
        <v>28000</v>
      </c>
      <c r="R6" s="68" t="n">
        <v>24763.3333333333</v>
      </c>
      <c r="S6" s="68" t="n">
        <v>28462.5</v>
      </c>
      <c r="T6" s="68" t="n">
        <v>29500</v>
      </c>
      <c r="U6" s="68" t="n">
        <v>31519.1666666667</v>
      </c>
      <c r="V6" s="68" t="n">
        <v>28158.3333333333</v>
      </c>
      <c r="W6" s="68" t="n">
        <v>27825</v>
      </c>
      <c r="X6" s="68" t="n">
        <v>31791.6666666667</v>
      </c>
      <c r="Y6" s="68" t="n">
        <v>29856.6666666667</v>
      </c>
      <c r="Z6" s="68" t="n">
        <v>29865</v>
      </c>
      <c r="AA6" s="68" t="n">
        <v>27965</v>
      </c>
      <c r="AB6" s="68" t="n">
        <v>28240</v>
      </c>
      <c r="AC6" s="68" t="n">
        <v>29563.3333333333</v>
      </c>
      <c r="AD6" s="68" t="n">
        <v>28520</v>
      </c>
      <c r="AE6" s="68" t="n">
        <v>29450</v>
      </c>
      <c r="AF6" s="68" t="n">
        <v>30537.5</v>
      </c>
      <c r="AG6" s="68" t="n">
        <v>32991.6666666667</v>
      </c>
      <c r="AH6" s="68" t="n">
        <v>33366.6666666667</v>
      </c>
      <c r="AI6" s="68" t="n">
        <v>29845</v>
      </c>
      <c r="AJ6" s="68" t="n">
        <v>33713.3333333333</v>
      </c>
      <c r="AK6" s="68" t="n">
        <v>31620</v>
      </c>
      <c r="AL6" s="68" t="n">
        <v>30400</v>
      </c>
      <c r="AM6" s="68" t="n">
        <v>32725</v>
      </c>
      <c r="AN6" s="68" t="n">
        <v>28985</v>
      </c>
      <c r="AO6" s="68" t="n">
        <v>33150</v>
      </c>
      <c r="AP6" s="68" t="n">
        <v>26754</v>
      </c>
      <c r="AQ6" s="68" t="n">
        <v>27359</v>
      </c>
      <c r="AR6" s="68" t="n">
        <v>27456</v>
      </c>
      <c r="AS6" s="68" t="n">
        <v>18614.6666666667</v>
      </c>
      <c r="AT6" s="68" t="n">
        <v>15476.0666666667</v>
      </c>
      <c r="AU6" s="68" t="n">
        <v>16780.4</v>
      </c>
      <c r="AV6" s="68" t="n">
        <v>24342.5</v>
      </c>
      <c r="AW6" s="68" t="n">
        <v>33148.2666666667</v>
      </c>
      <c r="AX6" s="68" t="n">
        <v>34516.6666666667</v>
      </c>
      <c r="AY6" s="68" t="n">
        <v>34273.3333333333</v>
      </c>
      <c r="AZ6" s="68" t="n">
        <v>31803.3333333333</v>
      </c>
      <c r="BA6" s="68" t="n">
        <v>32538</v>
      </c>
      <c r="BB6" s="68" t="n">
        <v>34704</v>
      </c>
      <c r="BC6" s="69" t="n">
        <f aca="true">SUM(OFFSET($B6,0,1,1,Assumptions!$C$8))</f>
        <v>338838</v>
      </c>
      <c r="BD6" s="69" t="n">
        <f aca="true">SUM(OFFSET($B6,0,1+Assumptions!$C$8,1,SUM(Assumptions!$C$9)))</f>
        <v>378030</v>
      </c>
      <c r="BE6" s="69" t="n">
        <f aca="true">SUM(OFFSET($B6,0,1+SUM(Assumptions!$C$8:$C$9),1,SUM(Assumptions!$C$10)))</f>
        <v>404867.5</v>
      </c>
      <c r="BF6" s="69" t="n">
        <f aca="true">SUM(OFFSET($B6,0,1+SUM(Assumptions!$C$8:$C$10),1,SUM(Assumptions!$C$11)))</f>
        <v>357766.233333333</v>
      </c>
      <c r="BG6" s="69" t="n">
        <f aca="false">SUM(BC6:BF6)</f>
        <v>1479501.73333333</v>
      </c>
    </row>
    <row r="7" s="21" customFormat="true" ht="15.75" hidden="false" customHeight="true" outlineLevel="0" collapsed="false">
      <c r="A7" s="53"/>
      <c r="B7" s="70" t="s">
        <v>324</v>
      </c>
      <c r="C7" s="71" t="n">
        <f aca="true">SUM(OFFSET(C4,1,0,ROW($B7)-ROW($B4)-1,1))</f>
        <v>85000</v>
      </c>
      <c r="D7" s="71" t="n">
        <f aca="true">SUM(OFFSET(D4,1,0,ROW($B7)-ROW($B4)-1,1))</f>
        <v>72444.6666666667</v>
      </c>
      <c r="E7" s="71" t="n">
        <f aca="true">SUM(OFFSET(E4,1,0,ROW($B7)-ROW($B4)-1,1))</f>
        <v>89066.6666666667</v>
      </c>
      <c r="F7" s="71" t="n">
        <f aca="true">SUM(OFFSET(F4,1,0,ROW($B7)-ROW($B4)-1,1))</f>
        <v>92113.3333333333</v>
      </c>
      <c r="G7" s="71" t="n">
        <f aca="true">SUM(OFFSET(G4,1,0,ROW($B7)-ROW($B4)-1,1))</f>
        <v>92555</v>
      </c>
      <c r="H7" s="71" t="n">
        <f aca="true">SUM(OFFSET(H4,1,0,ROW($B7)-ROW($B4)-1,1))</f>
        <v>88704.1666666667</v>
      </c>
      <c r="I7" s="71" t="n">
        <f aca="true">SUM(OFFSET(I4,1,0,ROW($B7)-ROW($B4)-1,1))</f>
        <v>77122.5</v>
      </c>
      <c r="J7" s="71" t="n">
        <f aca="true">SUM(OFFSET(J4,1,0,ROW($B7)-ROW($B4)-1,1))</f>
        <v>90825</v>
      </c>
      <c r="K7" s="71" t="n">
        <f aca="true">SUM(OFFSET(K4,1,0,ROW($B7)-ROW($B4)-1,1))</f>
        <v>83750</v>
      </c>
      <c r="L7" s="71" t="n">
        <f aca="true">SUM(OFFSET(L4,1,0,ROW($B7)-ROW($B4)-1,1))</f>
        <v>88266.6666666667</v>
      </c>
      <c r="M7" s="71" t="n">
        <f aca="true">SUM(OFFSET(M4,1,0,ROW($B7)-ROW($B4)-1,1))</f>
        <v>95425</v>
      </c>
      <c r="N7" s="71" t="n">
        <f aca="true">SUM(OFFSET(N4,1,0,ROW($B7)-ROW($B4)-1,1))</f>
        <v>94846.6666666667</v>
      </c>
      <c r="O7" s="71" t="n">
        <f aca="true">SUM(OFFSET(O4,1,0,ROW($B7)-ROW($B4)-1,1))</f>
        <v>90158.3333333334</v>
      </c>
      <c r="P7" s="71" t="n">
        <f aca="true">SUM(OFFSET(P4,1,0,ROW($B7)-ROW($B4)-1,1))</f>
        <v>102083.333333333</v>
      </c>
      <c r="Q7" s="71" t="n">
        <f aca="true">SUM(OFFSET(Q4,1,0,ROW($B7)-ROW($B4)-1,1))</f>
        <v>92000</v>
      </c>
      <c r="R7" s="71" t="n">
        <f aca="true">SUM(OFFSET(R4,1,0,ROW($B7)-ROW($B4)-1,1))</f>
        <v>89363.3333333333</v>
      </c>
      <c r="S7" s="71" t="n">
        <f aca="true">SUM(OFFSET(S4,1,0,ROW($B7)-ROW($B4)-1,1))</f>
        <v>97462.5</v>
      </c>
      <c r="T7" s="71" t="n">
        <f aca="true">SUM(OFFSET(T4,1,0,ROW($B7)-ROW($B4)-1,1))</f>
        <v>100300</v>
      </c>
      <c r="U7" s="71" t="n">
        <f aca="true">SUM(OFFSET(U4,1,0,ROW($B7)-ROW($B4)-1,1))</f>
        <v>100919.166666667</v>
      </c>
      <c r="V7" s="71" t="n">
        <f aca="true">SUM(OFFSET(V4,1,0,ROW($B7)-ROW($B4)-1,1))</f>
        <v>90158.3333333334</v>
      </c>
      <c r="W7" s="71" t="n">
        <f aca="true">SUM(OFFSET(W4,1,0,ROW($B7)-ROW($B4)-1,1))</f>
        <v>90825</v>
      </c>
      <c r="X7" s="71" t="n">
        <f aca="true">SUM(OFFSET(X4,1,0,ROW($B7)-ROW($B4)-1,1))</f>
        <v>101791.666666667</v>
      </c>
      <c r="Y7" s="71" t="n">
        <f aca="true">SUM(OFFSET(Y4,1,0,ROW($B7)-ROW($B4)-1,1))</f>
        <v>97456.6666666667</v>
      </c>
      <c r="Z7" s="71" t="n">
        <f aca="true">SUM(OFFSET(Z4,1,0,ROW($B7)-ROW($B4)-1,1))</f>
        <v>102265</v>
      </c>
      <c r="AA7" s="71" t="n">
        <f aca="true">SUM(OFFSET(AA4,1,0,ROW($B7)-ROW($B4)-1,1))</f>
        <v>99365</v>
      </c>
      <c r="AB7" s="71" t="n">
        <f aca="true">SUM(OFFSET(AB4,1,0,ROW($B7)-ROW($B4)-1,1))</f>
        <v>98840</v>
      </c>
      <c r="AC7" s="71" t="n">
        <f aca="true">SUM(OFFSET(AC4,1,0,ROW($B7)-ROW($B4)-1,1))</f>
        <v>101963.333333333</v>
      </c>
      <c r="AD7" s="71" t="n">
        <f aca="true">SUM(OFFSET(AD4,1,0,ROW($B7)-ROW($B4)-1,1))</f>
        <v>102120</v>
      </c>
      <c r="AE7" s="71" t="n">
        <f aca="true">SUM(OFFSET(AE4,1,0,ROW($B7)-ROW($B4)-1,1))</f>
        <v>103850</v>
      </c>
      <c r="AF7" s="71" t="n">
        <f aca="true">SUM(OFFSET(AF4,1,0,ROW($B7)-ROW($B4)-1,1))</f>
        <v>100337.5</v>
      </c>
      <c r="AG7" s="71" t="n">
        <f aca="true">SUM(OFFSET(AG4,1,0,ROW($B7)-ROW($B4)-1,1))</f>
        <v>106991.666666667</v>
      </c>
      <c r="AH7" s="71" t="n">
        <f aca="true">SUM(OFFSET(AH4,1,0,ROW($B7)-ROW($B4)-1,1))</f>
        <v>106166.666666667</v>
      </c>
      <c r="AI7" s="71" t="n">
        <f aca="true">SUM(OFFSET(AI4,1,0,ROW($B7)-ROW($B4)-1,1))</f>
        <v>106045</v>
      </c>
      <c r="AJ7" s="71" t="n">
        <f aca="true">SUM(OFFSET(AJ4,1,0,ROW($B7)-ROW($B4)-1,1))</f>
        <v>111513.333333333</v>
      </c>
      <c r="AK7" s="71" t="n">
        <f aca="true">SUM(OFFSET(AK4,1,0,ROW($B7)-ROW($B4)-1,1))</f>
        <v>106020</v>
      </c>
      <c r="AL7" s="71" t="n">
        <f aca="true">SUM(OFFSET(AL4,1,0,ROW($B7)-ROW($B4)-1,1))</f>
        <v>106400</v>
      </c>
      <c r="AM7" s="71" t="n">
        <f aca="true">SUM(OFFSET(AM4,1,0,ROW($B7)-ROW($B4)-1,1))</f>
        <v>109725</v>
      </c>
      <c r="AN7" s="71" t="n">
        <f aca="true">SUM(OFFSET(AN4,1,0,ROW($B7)-ROW($B4)-1,1))</f>
        <v>103785</v>
      </c>
      <c r="AO7" s="71" t="n">
        <f aca="true">SUM(OFFSET(AO4,1,0,ROW($B7)-ROW($B4)-1,1))</f>
        <v>111150</v>
      </c>
      <c r="AP7" s="71" t="n">
        <f aca="true">SUM(OFFSET(AP4,1,0,ROW($B7)-ROW($B4)-1,1))</f>
        <v>97314</v>
      </c>
      <c r="AQ7" s="71" t="n">
        <f aca="true">SUM(OFFSET(AQ4,1,0,ROW($B7)-ROW($B4)-1,1))</f>
        <v>87599</v>
      </c>
      <c r="AR7" s="71" t="n">
        <f aca="true">SUM(OFFSET(AR4,1,0,ROW($B7)-ROW($B4)-1,1))</f>
        <v>90816</v>
      </c>
      <c r="AS7" s="71" t="n">
        <f aca="true">SUM(OFFSET(AS4,1,0,ROW($B7)-ROW($B4)-1,1))</f>
        <v>67174.6666666667</v>
      </c>
      <c r="AT7" s="71" t="n">
        <f aca="true">SUM(OFFSET(AT4,1,0,ROW($B7)-ROW($B4)-1,1))</f>
        <v>56292.0666666667</v>
      </c>
      <c r="AU7" s="71" t="n">
        <f aca="true">SUM(OFFSET(AU4,1,0,ROW($B7)-ROW($B4)-1,1))</f>
        <v>61036.4</v>
      </c>
      <c r="AV7" s="71" t="n">
        <f aca="true">SUM(OFFSET(AV4,1,0,ROW($B7)-ROW($B4)-1,1))</f>
        <v>78942.5</v>
      </c>
      <c r="AW7" s="71" t="n">
        <f aca="true">SUM(OFFSET(AW4,1,0,ROW($B7)-ROW($B4)-1,1))</f>
        <v>109644.266666667</v>
      </c>
      <c r="AX7" s="71" t="n">
        <f aca="true">SUM(OFFSET(AX4,1,0,ROW($B7)-ROW($B4)-1,1))</f>
        <v>110516.666666667</v>
      </c>
      <c r="AY7" s="71" t="n">
        <f aca="true">SUM(OFFSET(AY4,1,0,ROW($B7)-ROW($B4)-1,1))</f>
        <v>111873.333333333</v>
      </c>
      <c r="AZ7" s="71" t="n">
        <f aca="true">SUM(OFFSET(AZ4,1,0,ROW($B7)-ROW($B4)-1,1))</f>
        <v>113003.333333333</v>
      </c>
      <c r="BA7" s="71" t="n">
        <f aca="true">SUM(OFFSET(BA4,1,0,ROW($B7)-ROW($B4)-1,1))</f>
        <v>111418</v>
      </c>
      <c r="BB7" s="71" t="n">
        <f aca="true">SUM(OFFSET(BB4,1,0,ROW($B7)-ROW($B4)-1,1))</f>
        <v>111824</v>
      </c>
      <c r="BC7" s="71" t="n">
        <f aca="true">SUM(OFFSET(BC4,1,0,ROW($B7)-ROW($B4)-1,1))</f>
        <v>1140278</v>
      </c>
      <c r="BD7" s="71" t="n">
        <f aca="true">SUM(OFFSET(BD4,1,0,ROW($B7)-ROW($B4)-1,1))</f>
        <v>1262830</v>
      </c>
      <c r="BE7" s="71" t="n">
        <f aca="true">SUM(OFFSET(BE4,1,0,ROW($B7)-ROW($B4)-1,1))</f>
        <v>1376067.5</v>
      </c>
      <c r="BF7" s="71" t="n">
        <f aca="true">SUM(OFFSET(BF4,1,0,ROW($B7)-ROW($B4)-1,1))</f>
        <v>1207454.23333333</v>
      </c>
      <c r="BG7" s="71" t="n">
        <f aca="true">SUM(OFFSET(BG4,1,0,ROW($B7)-ROW($B4)-1,1))</f>
        <v>4986629.73333333</v>
      </c>
    </row>
    <row r="8" s="17" customFormat="true" ht="15.75" hidden="false" customHeight="true" outlineLevel="0" collapsed="false">
      <c r="A8" s="53" t="s">
        <v>321</v>
      </c>
      <c r="B8" s="65" t="s">
        <v>325</v>
      </c>
      <c r="C8" s="68" t="n">
        <f aca="false">C5-C11</f>
        <v>39000</v>
      </c>
      <c r="D8" s="68" t="n">
        <f aca="false">D5-D11</f>
        <v>32921.6</v>
      </c>
      <c r="E8" s="68" t="n">
        <f aca="false">E5-E11</f>
        <v>41600</v>
      </c>
      <c r="F8" s="68" t="n">
        <f aca="false">F5-F11</f>
        <v>42640</v>
      </c>
      <c r="G8" s="68" t="n">
        <f aca="false">G5-G11</f>
        <v>41088</v>
      </c>
      <c r="H8" s="68" t="n">
        <f aca="false">H5-H11</f>
        <v>38430</v>
      </c>
      <c r="I8" s="68" t="n">
        <f aca="false">I5-I11</f>
        <v>34398</v>
      </c>
      <c r="J8" s="68" t="n">
        <f aca="false">J5-J11</f>
        <v>39690</v>
      </c>
      <c r="K8" s="68" t="n">
        <f aca="false">K5-K11</f>
        <v>37800</v>
      </c>
      <c r="L8" s="68" t="n">
        <f aca="false">L5-L11</f>
        <v>40320</v>
      </c>
      <c r="M8" s="68" t="n">
        <f aca="false">M5-M11</f>
        <v>41580</v>
      </c>
      <c r="N8" s="68" t="n">
        <f aca="false">N5-N11</f>
        <v>41328</v>
      </c>
      <c r="O8" s="68" t="n">
        <f aca="false">O5-O11</f>
        <v>39060</v>
      </c>
      <c r="P8" s="68" t="n">
        <f aca="false">P5-P11</f>
        <v>44100</v>
      </c>
      <c r="Q8" s="68" t="n">
        <f aca="false">Q5-Q11</f>
        <v>40320</v>
      </c>
      <c r="R8" s="68" t="n">
        <f aca="false">R5-R11</f>
        <v>40698</v>
      </c>
      <c r="S8" s="68" t="n">
        <f aca="false">S5-S11</f>
        <v>43470</v>
      </c>
      <c r="T8" s="68" t="n">
        <f aca="false">T5-T11</f>
        <v>44604</v>
      </c>
      <c r="U8" s="68" t="n">
        <f aca="false">U5-U11</f>
        <v>43722</v>
      </c>
      <c r="V8" s="68" t="n">
        <f aca="false">V5-V11</f>
        <v>38440</v>
      </c>
      <c r="W8" s="68" t="n">
        <f aca="false">W5-W11</f>
        <v>39060</v>
      </c>
      <c r="X8" s="68" t="n">
        <f aca="false">X5-X11</f>
        <v>43400</v>
      </c>
      <c r="Y8" s="68" t="n">
        <f aca="false">Y5-Y11</f>
        <v>41912</v>
      </c>
      <c r="Z8" s="68" t="n">
        <f aca="false">Z5-Z11</f>
        <v>44888</v>
      </c>
      <c r="AA8" s="68" t="n">
        <f aca="false">AA5-AA11</f>
        <v>44268</v>
      </c>
      <c r="AB8" s="68" t="n">
        <f aca="false">AB5-AB11</f>
        <v>43066</v>
      </c>
      <c r="AC8" s="68" t="n">
        <f aca="false">AC5-AC11</f>
        <v>43440</v>
      </c>
      <c r="AD8" s="68" t="n">
        <f aca="false">AD5-AD11</f>
        <v>44160</v>
      </c>
      <c r="AE8" s="68" t="n">
        <f aca="false">AE5-AE11</f>
        <v>44640</v>
      </c>
      <c r="AF8" s="68" t="n">
        <f aca="false">AF5-AF11</f>
        <v>41880</v>
      </c>
      <c r="AG8" s="68" t="n">
        <f aca="false">AG5-AG11</f>
        <v>44400</v>
      </c>
      <c r="AH8" s="68" t="n">
        <f aca="false">AH5-AH11</f>
        <v>43680</v>
      </c>
      <c r="AI8" s="68" t="n">
        <f aca="false">AI5-AI11</f>
        <v>45720</v>
      </c>
      <c r="AJ8" s="68" t="n">
        <f aca="false">AJ5-AJ11</f>
        <v>46680</v>
      </c>
      <c r="AK8" s="68" t="n">
        <f aca="false">AK5-AK11</f>
        <v>44640</v>
      </c>
      <c r="AL8" s="68" t="n">
        <f aca="false">AL5-AL11</f>
        <v>45600</v>
      </c>
      <c r="AM8" s="68" t="n">
        <f aca="false">AM5-AM11</f>
        <v>46200</v>
      </c>
      <c r="AN8" s="68" t="n">
        <f aca="false">AN5-AN11</f>
        <v>44880</v>
      </c>
      <c r="AO8" s="68" t="n">
        <f aca="false">AO5-AO11</f>
        <v>46800</v>
      </c>
      <c r="AP8" s="68" t="n">
        <f aca="false">AP5-AP11</f>
        <v>42336</v>
      </c>
      <c r="AQ8" s="68" t="n">
        <f aca="false">AQ5-AQ11</f>
        <v>36144</v>
      </c>
      <c r="AR8" s="68" t="n">
        <f aca="false">AR5-AR11</f>
        <v>38016</v>
      </c>
      <c r="AS8" s="68" t="n">
        <f aca="false">AS5-AS11</f>
        <v>29136</v>
      </c>
      <c r="AT8" s="68" t="n">
        <f aca="false">AT5-AT11</f>
        <v>24489.6</v>
      </c>
      <c r="AU8" s="68" t="n">
        <f aca="false">AU5-AU11</f>
        <v>26553.6</v>
      </c>
      <c r="AV8" s="68" t="n">
        <f aca="false">AV5-AV11</f>
        <v>32760</v>
      </c>
      <c r="AW8" s="68" t="n">
        <f aca="false">AW5-AW11</f>
        <v>45897.6</v>
      </c>
      <c r="AX8" s="68" t="n">
        <f aca="false">AX5-AX11</f>
        <v>45600</v>
      </c>
      <c r="AY8" s="68" t="n">
        <f aca="false">AY5-AY11</f>
        <v>46560</v>
      </c>
      <c r="AZ8" s="68" t="n">
        <f aca="false">AZ5-AZ11</f>
        <v>48720</v>
      </c>
      <c r="BA8" s="68" t="n">
        <f aca="false">BA5-BA11</f>
        <v>47328</v>
      </c>
      <c r="BB8" s="68" t="n">
        <f aca="false">BB5-BB11</f>
        <v>46272</v>
      </c>
      <c r="BC8" s="69" t="n">
        <f aca="true">SUM(OFFSET($B8,0,1,1,Assumptions!$C$8))</f>
        <v>509855.6</v>
      </c>
      <c r="BD8" s="69" t="n">
        <f aca="true">SUM(OFFSET($B8,0,1+Assumptions!$C$8,1,SUM(Assumptions!$C$9)))</f>
        <v>551948</v>
      </c>
      <c r="BE8" s="69" t="n">
        <f aca="true">SUM(OFFSET($B8,0,1+SUM(Assumptions!$C$8:$C$9),1,SUM(Assumptions!$C$10)))</f>
        <v>582720</v>
      </c>
      <c r="BF8" s="69" t="n">
        <f aca="true">SUM(OFFSET($B8,0,1+SUM(Assumptions!$C$8:$C$10),1,SUM(Assumptions!$C$11)))</f>
        <v>509812.8</v>
      </c>
      <c r="BG8" s="69" t="n">
        <f aca="false">SUM(BC8:BF8)</f>
        <v>2154336.4</v>
      </c>
    </row>
    <row r="9" s="17" customFormat="true" ht="15.75" hidden="false" customHeight="true" outlineLevel="0" collapsed="false">
      <c r="A9" s="72" t="s">
        <v>326</v>
      </c>
      <c r="B9" s="65" t="s">
        <v>327</v>
      </c>
      <c r="C9" s="68" t="n">
        <f aca="false">C6-C12</f>
        <v>0</v>
      </c>
      <c r="D9" s="68" t="n">
        <f aca="false">D6-D12</f>
        <v>0</v>
      </c>
      <c r="E9" s="68" t="n">
        <f aca="false">E6-E12</f>
        <v>0</v>
      </c>
      <c r="F9" s="68" t="n">
        <f aca="false">F6-F12</f>
        <v>0</v>
      </c>
      <c r="G9" s="68" t="n">
        <f aca="false">G6-G12</f>
        <v>0</v>
      </c>
      <c r="H9" s="68" t="n">
        <f aca="false">H6-H12</f>
        <v>0</v>
      </c>
      <c r="I9" s="68" t="n">
        <f aca="false">I6-I12</f>
        <v>0</v>
      </c>
      <c r="J9" s="68" t="n">
        <f aca="false">J6-J12</f>
        <v>0</v>
      </c>
      <c r="K9" s="68" t="n">
        <f aca="false">K6-K12</f>
        <v>0</v>
      </c>
      <c r="L9" s="68" t="n">
        <f aca="false">L6-L12</f>
        <v>0</v>
      </c>
      <c r="M9" s="68" t="n">
        <f aca="false">M6-M12</f>
        <v>0</v>
      </c>
      <c r="N9" s="68" t="n">
        <f aca="false">N6-N12</f>
        <v>0</v>
      </c>
      <c r="O9" s="68" t="n">
        <f aca="false">O6-O12</f>
        <v>0</v>
      </c>
      <c r="P9" s="68" t="n">
        <f aca="false">P6-P12</f>
        <v>0</v>
      </c>
      <c r="Q9" s="68" t="n">
        <f aca="false">Q6-Q12</f>
        <v>0</v>
      </c>
      <c r="R9" s="68" t="n">
        <f aca="false">R6-R12</f>
        <v>0</v>
      </c>
      <c r="S9" s="68" t="n">
        <f aca="false">S6-S12</f>
        <v>0</v>
      </c>
      <c r="T9" s="68" t="n">
        <f aca="false">T6-T12</f>
        <v>0</v>
      </c>
      <c r="U9" s="68" t="n">
        <f aca="false">U6-U12</f>
        <v>0</v>
      </c>
      <c r="V9" s="68" t="n">
        <f aca="false">V6-V12</f>
        <v>0</v>
      </c>
      <c r="W9" s="68" t="n">
        <f aca="false">W6-W12</f>
        <v>0</v>
      </c>
      <c r="X9" s="68" t="n">
        <f aca="false">X6-X12</f>
        <v>0</v>
      </c>
      <c r="Y9" s="68" t="n">
        <f aca="false">Y6-Y12</f>
        <v>0</v>
      </c>
      <c r="Z9" s="68" t="n">
        <f aca="false">Z6-Z12</f>
        <v>0</v>
      </c>
      <c r="AA9" s="68" t="n">
        <f aca="false">AA6-AA12</f>
        <v>0</v>
      </c>
      <c r="AB9" s="68" t="n">
        <f aca="false">AB6-AB12</f>
        <v>0</v>
      </c>
      <c r="AC9" s="68" t="n">
        <f aca="false">AC6-AC12</f>
        <v>0</v>
      </c>
      <c r="AD9" s="68" t="n">
        <f aca="false">AD6-AD12</f>
        <v>0</v>
      </c>
      <c r="AE9" s="68" t="n">
        <f aca="false">AE6-AE12</f>
        <v>0</v>
      </c>
      <c r="AF9" s="68" t="n">
        <f aca="false">AF6-AF12</f>
        <v>0</v>
      </c>
      <c r="AG9" s="68" t="n">
        <f aca="false">AG6-AG12</f>
        <v>0</v>
      </c>
      <c r="AH9" s="68" t="n">
        <f aca="false">AH6-AH12</f>
        <v>0</v>
      </c>
      <c r="AI9" s="68" t="n">
        <f aca="false">AI6-AI12</f>
        <v>0</v>
      </c>
      <c r="AJ9" s="68" t="n">
        <f aca="false">AJ6-AJ12</f>
        <v>0</v>
      </c>
      <c r="AK9" s="68" t="n">
        <f aca="false">AK6-AK12</f>
        <v>0</v>
      </c>
      <c r="AL9" s="68" t="n">
        <f aca="false">AL6-AL12</f>
        <v>0</v>
      </c>
      <c r="AM9" s="68" t="n">
        <f aca="false">AM6-AM12</f>
        <v>0</v>
      </c>
      <c r="AN9" s="68" t="n">
        <f aca="false">AN6-AN12</f>
        <v>0</v>
      </c>
      <c r="AO9" s="68" t="n">
        <f aca="false">AO6-AO12</f>
        <v>0</v>
      </c>
      <c r="AP9" s="68" t="n">
        <f aca="false">AP6-AP12</f>
        <v>0</v>
      </c>
      <c r="AQ9" s="68" t="n">
        <f aca="false">AQ6-AQ12</f>
        <v>0</v>
      </c>
      <c r="AR9" s="68" t="n">
        <f aca="false">AR6-AR12</f>
        <v>0</v>
      </c>
      <c r="AS9" s="68" t="n">
        <f aca="false">AS6-AS12</f>
        <v>0</v>
      </c>
      <c r="AT9" s="68" t="n">
        <f aca="false">AT6-AT12</f>
        <v>0</v>
      </c>
      <c r="AU9" s="68" t="n">
        <f aca="false">AU6-AU12</f>
        <v>0</v>
      </c>
      <c r="AV9" s="68" t="n">
        <f aca="false">AV6-AV12</f>
        <v>0</v>
      </c>
      <c r="AW9" s="68" t="n">
        <f aca="false">AW6-AW12</f>
        <v>0</v>
      </c>
      <c r="AX9" s="68" t="n">
        <f aca="false">AX6-AX12</f>
        <v>0</v>
      </c>
      <c r="AY9" s="68" t="n">
        <f aca="false">AY6-AY12</f>
        <v>0</v>
      </c>
      <c r="AZ9" s="68" t="n">
        <f aca="false">AZ6-AZ12</f>
        <v>0</v>
      </c>
      <c r="BA9" s="68" t="n">
        <f aca="false">BA6-BA12</f>
        <v>0</v>
      </c>
      <c r="BB9" s="68" t="n">
        <f aca="false">BB6-BB12</f>
        <v>0</v>
      </c>
      <c r="BC9" s="69" t="n">
        <f aca="true">SUM(OFFSET($B9,0,1,1,Assumptions!$C$8))</f>
        <v>0</v>
      </c>
      <c r="BD9" s="69" t="n">
        <f aca="true">SUM(OFFSET($B9,0,1+Assumptions!$C$8,1,SUM(Assumptions!$C$9)))</f>
        <v>0</v>
      </c>
      <c r="BE9" s="69" t="n">
        <f aca="true">SUM(OFFSET($B9,0,1+SUM(Assumptions!$C$8:$C$9),1,SUM(Assumptions!$C$10)))</f>
        <v>0</v>
      </c>
      <c r="BF9" s="69" t="n">
        <f aca="true">SUM(OFFSET($B9,0,1+SUM(Assumptions!$C$8:$C$10),1,SUM(Assumptions!$C$11)))</f>
        <v>0</v>
      </c>
      <c r="BG9" s="69" t="n">
        <f aca="false">SUM(BC9:BF9)</f>
        <v>0</v>
      </c>
    </row>
    <row r="10" s="21" customFormat="true" ht="15.75" hidden="false" customHeight="true" outlineLevel="0" collapsed="false">
      <c r="A10" s="72"/>
      <c r="B10" s="70" t="s">
        <v>328</v>
      </c>
      <c r="C10" s="71" t="n">
        <f aca="true">SUM(OFFSET(C7,1,0,ROW($B10)-ROW($B7)-1,1))</f>
        <v>39000</v>
      </c>
      <c r="D10" s="71" t="n">
        <f aca="true">SUM(OFFSET(D7,1,0,ROW($B10)-ROW($B7)-1,1))</f>
        <v>32921.6</v>
      </c>
      <c r="E10" s="71" t="n">
        <f aca="true">SUM(OFFSET(E7,1,0,ROW($B10)-ROW($B7)-1,1))</f>
        <v>41600</v>
      </c>
      <c r="F10" s="71" t="n">
        <f aca="true">SUM(OFFSET(F7,1,0,ROW($B10)-ROW($B7)-1,1))</f>
        <v>42640</v>
      </c>
      <c r="G10" s="71" t="n">
        <f aca="true">SUM(OFFSET(G7,1,0,ROW($B10)-ROW($B7)-1,1))</f>
        <v>41088</v>
      </c>
      <c r="H10" s="71" t="n">
        <f aca="true">SUM(OFFSET(H7,1,0,ROW($B10)-ROW($B7)-1,1))</f>
        <v>38430</v>
      </c>
      <c r="I10" s="71" t="n">
        <f aca="true">SUM(OFFSET(I7,1,0,ROW($B10)-ROW($B7)-1,1))</f>
        <v>34398</v>
      </c>
      <c r="J10" s="71" t="n">
        <f aca="true">SUM(OFFSET(J7,1,0,ROW($B10)-ROW($B7)-1,1))</f>
        <v>39690</v>
      </c>
      <c r="K10" s="71" t="n">
        <f aca="true">SUM(OFFSET(K7,1,0,ROW($B10)-ROW($B7)-1,1))</f>
        <v>37800</v>
      </c>
      <c r="L10" s="71" t="n">
        <f aca="true">SUM(OFFSET(L7,1,0,ROW($B10)-ROW($B7)-1,1))</f>
        <v>40320</v>
      </c>
      <c r="M10" s="71" t="n">
        <f aca="true">SUM(OFFSET(M7,1,0,ROW($B10)-ROW($B7)-1,1))</f>
        <v>41580</v>
      </c>
      <c r="N10" s="71" t="n">
        <f aca="true">SUM(OFFSET(N7,1,0,ROW($B10)-ROW($B7)-1,1))</f>
        <v>41328</v>
      </c>
      <c r="O10" s="71" t="n">
        <f aca="true">SUM(OFFSET(O7,1,0,ROW($B10)-ROW($B7)-1,1))</f>
        <v>39060</v>
      </c>
      <c r="P10" s="71" t="n">
        <f aca="true">SUM(OFFSET(P7,1,0,ROW($B10)-ROW($B7)-1,1))</f>
        <v>44100</v>
      </c>
      <c r="Q10" s="71" t="n">
        <f aca="true">SUM(OFFSET(Q7,1,0,ROW($B10)-ROW($B7)-1,1))</f>
        <v>40320</v>
      </c>
      <c r="R10" s="71" t="n">
        <f aca="true">SUM(OFFSET(R7,1,0,ROW($B10)-ROW($B7)-1,1))</f>
        <v>40698</v>
      </c>
      <c r="S10" s="71" t="n">
        <f aca="true">SUM(OFFSET(S7,1,0,ROW($B10)-ROW($B7)-1,1))</f>
        <v>43470</v>
      </c>
      <c r="T10" s="71" t="n">
        <f aca="true">SUM(OFFSET(T7,1,0,ROW($B10)-ROW($B7)-1,1))</f>
        <v>44604</v>
      </c>
      <c r="U10" s="71" t="n">
        <f aca="true">SUM(OFFSET(U7,1,0,ROW($B10)-ROW($B7)-1,1))</f>
        <v>43722</v>
      </c>
      <c r="V10" s="71" t="n">
        <f aca="true">SUM(OFFSET(V7,1,0,ROW($B10)-ROW($B7)-1,1))</f>
        <v>38440</v>
      </c>
      <c r="W10" s="71" t="n">
        <f aca="true">SUM(OFFSET(W7,1,0,ROW($B10)-ROW($B7)-1,1))</f>
        <v>39060</v>
      </c>
      <c r="X10" s="71" t="n">
        <f aca="true">SUM(OFFSET(X7,1,0,ROW($B10)-ROW($B7)-1,1))</f>
        <v>43400</v>
      </c>
      <c r="Y10" s="71" t="n">
        <f aca="true">SUM(OFFSET(Y7,1,0,ROW($B10)-ROW($B7)-1,1))</f>
        <v>41912</v>
      </c>
      <c r="Z10" s="71" t="n">
        <f aca="true">SUM(OFFSET(Z7,1,0,ROW($B10)-ROW($B7)-1,1))</f>
        <v>44888</v>
      </c>
      <c r="AA10" s="71" t="n">
        <f aca="true">SUM(OFFSET(AA7,1,0,ROW($B10)-ROW($B7)-1,1))</f>
        <v>44268</v>
      </c>
      <c r="AB10" s="71" t="n">
        <f aca="true">SUM(OFFSET(AB7,1,0,ROW($B10)-ROW($B7)-1,1))</f>
        <v>43066</v>
      </c>
      <c r="AC10" s="71" t="n">
        <f aca="true">SUM(OFFSET(AC7,1,0,ROW($B10)-ROW($B7)-1,1))</f>
        <v>43440</v>
      </c>
      <c r="AD10" s="71" t="n">
        <f aca="true">SUM(OFFSET(AD7,1,0,ROW($B10)-ROW($B7)-1,1))</f>
        <v>44160</v>
      </c>
      <c r="AE10" s="71" t="n">
        <f aca="true">SUM(OFFSET(AE7,1,0,ROW($B10)-ROW($B7)-1,1))</f>
        <v>44640</v>
      </c>
      <c r="AF10" s="71" t="n">
        <f aca="true">SUM(OFFSET(AF7,1,0,ROW($B10)-ROW($B7)-1,1))</f>
        <v>41880</v>
      </c>
      <c r="AG10" s="71" t="n">
        <f aca="true">SUM(OFFSET(AG7,1,0,ROW($B10)-ROW($B7)-1,1))</f>
        <v>44400</v>
      </c>
      <c r="AH10" s="71" t="n">
        <f aca="true">SUM(OFFSET(AH7,1,0,ROW($B10)-ROW($B7)-1,1))</f>
        <v>43680</v>
      </c>
      <c r="AI10" s="71" t="n">
        <f aca="true">SUM(OFFSET(AI7,1,0,ROW($B10)-ROW($B7)-1,1))</f>
        <v>45720</v>
      </c>
      <c r="AJ10" s="71" t="n">
        <f aca="true">SUM(OFFSET(AJ7,1,0,ROW($B10)-ROW($B7)-1,1))</f>
        <v>46680</v>
      </c>
      <c r="AK10" s="71" t="n">
        <f aca="true">SUM(OFFSET(AK7,1,0,ROW($B10)-ROW($B7)-1,1))</f>
        <v>44640</v>
      </c>
      <c r="AL10" s="71" t="n">
        <f aca="true">SUM(OFFSET(AL7,1,0,ROW($B10)-ROW($B7)-1,1))</f>
        <v>45600</v>
      </c>
      <c r="AM10" s="71" t="n">
        <f aca="true">SUM(OFFSET(AM7,1,0,ROW($B10)-ROW($B7)-1,1))</f>
        <v>46200</v>
      </c>
      <c r="AN10" s="71" t="n">
        <f aca="true">SUM(OFFSET(AN7,1,0,ROW($B10)-ROW($B7)-1,1))</f>
        <v>44880</v>
      </c>
      <c r="AO10" s="71" t="n">
        <f aca="true">SUM(OFFSET(AO7,1,0,ROW($B10)-ROW($B7)-1,1))</f>
        <v>46800</v>
      </c>
      <c r="AP10" s="71" t="n">
        <f aca="true">SUM(OFFSET(AP7,1,0,ROW($B10)-ROW($B7)-1,1))</f>
        <v>42336</v>
      </c>
      <c r="AQ10" s="71" t="n">
        <f aca="true">SUM(OFFSET(AQ7,1,0,ROW($B10)-ROW($B7)-1,1))</f>
        <v>36144</v>
      </c>
      <c r="AR10" s="71" t="n">
        <f aca="true">SUM(OFFSET(AR7,1,0,ROW($B10)-ROW($B7)-1,1))</f>
        <v>38016</v>
      </c>
      <c r="AS10" s="71" t="n">
        <f aca="true">SUM(OFFSET(AS7,1,0,ROW($B10)-ROW($B7)-1,1))</f>
        <v>29136</v>
      </c>
      <c r="AT10" s="71" t="n">
        <f aca="true">SUM(OFFSET(AT7,1,0,ROW($B10)-ROW($B7)-1,1))</f>
        <v>24489.6</v>
      </c>
      <c r="AU10" s="71" t="n">
        <f aca="true">SUM(OFFSET(AU7,1,0,ROW($B10)-ROW($B7)-1,1))</f>
        <v>26553.6</v>
      </c>
      <c r="AV10" s="71" t="n">
        <f aca="true">SUM(OFFSET(AV7,1,0,ROW($B10)-ROW($B7)-1,1))</f>
        <v>32760</v>
      </c>
      <c r="AW10" s="71" t="n">
        <f aca="true">SUM(OFFSET(AW7,1,0,ROW($B10)-ROW($B7)-1,1))</f>
        <v>45897.6</v>
      </c>
      <c r="AX10" s="71" t="n">
        <f aca="true">SUM(OFFSET(AX7,1,0,ROW($B10)-ROW($B7)-1,1))</f>
        <v>45600</v>
      </c>
      <c r="AY10" s="71" t="n">
        <f aca="true">SUM(OFFSET(AY7,1,0,ROW($B10)-ROW($B7)-1,1))</f>
        <v>46560</v>
      </c>
      <c r="AZ10" s="71" t="n">
        <f aca="true">SUM(OFFSET(AZ7,1,0,ROW($B10)-ROW($B7)-1,1))</f>
        <v>48720</v>
      </c>
      <c r="BA10" s="71" t="n">
        <f aca="true">SUM(OFFSET(BA7,1,0,ROW($B10)-ROW($B7)-1,1))</f>
        <v>47328</v>
      </c>
      <c r="BB10" s="71" t="n">
        <f aca="true">SUM(OFFSET(BB7,1,0,ROW($B10)-ROW($B7)-1,1))</f>
        <v>46272</v>
      </c>
      <c r="BC10" s="71" t="n">
        <f aca="true">SUM(OFFSET(BC7,1,0,ROW($B10)-ROW($B7)-1,1))</f>
        <v>509855.6</v>
      </c>
      <c r="BD10" s="71" t="n">
        <f aca="true">SUM(OFFSET(BD7,1,0,ROW($B10)-ROW($B7)-1,1))</f>
        <v>551948</v>
      </c>
      <c r="BE10" s="71" t="n">
        <f aca="true">SUM(OFFSET(BE7,1,0,ROW($B10)-ROW($B7)-1,1))</f>
        <v>582720</v>
      </c>
      <c r="BF10" s="71" t="n">
        <f aca="true">SUM(OFFSET(BF7,1,0,ROW($B10)-ROW($B7)-1,1))</f>
        <v>509812.8</v>
      </c>
      <c r="BG10" s="71" t="n">
        <f aca="true">SUM(OFFSET(BG7,1,0,ROW($B10)-ROW($B7)-1,1))</f>
        <v>2154336.4</v>
      </c>
    </row>
    <row r="11" s="17" customFormat="true" ht="15.75" hidden="false" customHeight="true" outlineLevel="0" collapsed="false">
      <c r="A11" s="72"/>
      <c r="B11" s="65" t="s">
        <v>325</v>
      </c>
      <c r="C11" s="68" t="n">
        <f aca="false">C5*C14</f>
        <v>21000</v>
      </c>
      <c r="D11" s="68" t="n">
        <f aca="false">D5*D14</f>
        <v>18518.4</v>
      </c>
      <c r="E11" s="68" t="n">
        <f aca="false">E5*E14</f>
        <v>22400</v>
      </c>
      <c r="F11" s="68" t="n">
        <f aca="false">F5*F14</f>
        <v>22960</v>
      </c>
      <c r="G11" s="68" t="n">
        <f aca="false">G5*G14</f>
        <v>23112</v>
      </c>
      <c r="H11" s="68" t="n">
        <f aca="false">H5*H14</f>
        <v>22570</v>
      </c>
      <c r="I11" s="68" t="n">
        <f aca="false">I5*I14</f>
        <v>20202</v>
      </c>
      <c r="J11" s="68" t="n">
        <f aca="false">J5*J14</f>
        <v>23310</v>
      </c>
      <c r="K11" s="68" t="n">
        <f aca="false">K5*K14</f>
        <v>22200</v>
      </c>
      <c r="L11" s="68" t="n">
        <f aca="false">L5*L14</f>
        <v>23680</v>
      </c>
      <c r="M11" s="68" t="n">
        <f aca="false">M5*M14</f>
        <v>24420</v>
      </c>
      <c r="N11" s="68" t="n">
        <f aca="false">N5*N14</f>
        <v>24272</v>
      </c>
      <c r="O11" s="68" t="n">
        <f aca="false">O5*O14</f>
        <v>22940</v>
      </c>
      <c r="P11" s="68" t="n">
        <f aca="false">P5*P14</f>
        <v>25900</v>
      </c>
      <c r="Q11" s="68" t="n">
        <f aca="false">Q5*Q14</f>
        <v>23680</v>
      </c>
      <c r="R11" s="68" t="n">
        <f aca="false">R5*R14</f>
        <v>23902</v>
      </c>
      <c r="S11" s="68" t="n">
        <f aca="false">S5*S14</f>
        <v>25530</v>
      </c>
      <c r="T11" s="68" t="n">
        <f aca="false">T5*T14</f>
        <v>26196</v>
      </c>
      <c r="U11" s="68" t="n">
        <f aca="false">U5*U14</f>
        <v>25678</v>
      </c>
      <c r="V11" s="68" t="n">
        <f aca="false">V5*V14</f>
        <v>23560</v>
      </c>
      <c r="W11" s="68" t="n">
        <f aca="false">W5*W14</f>
        <v>23940</v>
      </c>
      <c r="X11" s="68" t="n">
        <f aca="false">X5*X14</f>
        <v>26600</v>
      </c>
      <c r="Y11" s="68" t="n">
        <f aca="false">Y5*Y14</f>
        <v>25688</v>
      </c>
      <c r="Z11" s="68" t="n">
        <f aca="false">Z5*Z14</f>
        <v>27512</v>
      </c>
      <c r="AA11" s="68" t="n">
        <f aca="false">AA5*AA14</f>
        <v>27132</v>
      </c>
      <c r="AB11" s="68" t="n">
        <f aca="false">AB5*AB14</f>
        <v>27534</v>
      </c>
      <c r="AC11" s="68" t="n">
        <f aca="false">AC5*AC14</f>
        <v>28960</v>
      </c>
      <c r="AD11" s="68" t="n">
        <f aca="false">AD5*AD14</f>
        <v>29440</v>
      </c>
      <c r="AE11" s="68" t="n">
        <f aca="false">AE5*AE14</f>
        <v>29760</v>
      </c>
      <c r="AF11" s="68" t="n">
        <f aca="false">AF5*AF14</f>
        <v>27920</v>
      </c>
      <c r="AG11" s="68" t="n">
        <f aca="false">AG5*AG14</f>
        <v>29600</v>
      </c>
      <c r="AH11" s="68" t="n">
        <f aca="false">AH5*AH14</f>
        <v>29120</v>
      </c>
      <c r="AI11" s="68" t="n">
        <f aca="false">AI5*AI14</f>
        <v>30480</v>
      </c>
      <c r="AJ11" s="68" t="n">
        <f aca="false">AJ5*AJ14</f>
        <v>31120</v>
      </c>
      <c r="AK11" s="68" t="n">
        <f aca="false">AK5*AK14</f>
        <v>29760</v>
      </c>
      <c r="AL11" s="68" t="n">
        <f aca="false">AL5*AL14</f>
        <v>30400</v>
      </c>
      <c r="AM11" s="68" t="n">
        <f aca="false">AM5*AM14</f>
        <v>30800</v>
      </c>
      <c r="AN11" s="68" t="n">
        <f aca="false">AN5*AN14</f>
        <v>29920</v>
      </c>
      <c r="AO11" s="68" t="n">
        <f aca="false">AO5*AO14</f>
        <v>31200</v>
      </c>
      <c r="AP11" s="68" t="n">
        <f aca="false">AP5*AP14</f>
        <v>28224</v>
      </c>
      <c r="AQ11" s="68" t="n">
        <f aca="false">AQ5*AQ14</f>
        <v>24096</v>
      </c>
      <c r="AR11" s="68" t="n">
        <f aca="false">AR5*AR14</f>
        <v>25344</v>
      </c>
      <c r="AS11" s="68" t="n">
        <f aca="false">AS5*AS14</f>
        <v>19424</v>
      </c>
      <c r="AT11" s="68" t="n">
        <f aca="false">AT5*AT14</f>
        <v>16326.4</v>
      </c>
      <c r="AU11" s="68" t="n">
        <f aca="false">AU5*AU14</f>
        <v>17702.4</v>
      </c>
      <c r="AV11" s="68" t="n">
        <f aca="false">AV5*AV14</f>
        <v>21840</v>
      </c>
      <c r="AW11" s="68" t="n">
        <f aca="false">AW5*AW14</f>
        <v>30598.4</v>
      </c>
      <c r="AX11" s="68" t="n">
        <f aca="false">AX5*AX14</f>
        <v>30400</v>
      </c>
      <c r="AY11" s="68" t="n">
        <f aca="false">AY5*AY14</f>
        <v>31040</v>
      </c>
      <c r="AZ11" s="68" t="n">
        <f aca="false">AZ5*AZ14</f>
        <v>32480</v>
      </c>
      <c r="BA11" s="68" t="n">
        <f aca="false">BA5*BA14</f>
        <v>31552</v>
      </c>
      <c r="BB11" s="68" t="n">
        <f aca="false">BB5*BB14</f>
        <v>30848</v>
      </c>
      <c r="BC11" s="69" t="n">
        <f aca="true">SUM(OFFSET($B11,0,1,1,Assumptions!$C$8))</f>
        <v>291584.4</v>
      </c>
      <c r="BD11" s="69" t="n">
        <f aca="true">SUM(OFFSET($B11,0,1+Assumptions!$C$8,1,SUM(Assumptions!$C$9)))</f>
        <v>332852</v>
      </c>
      <c r="BE11" s="69" t="n">
        <f aca="true">SUM(OFFSET($B11,0,1+SUM(Assumptions!$C$8:$C$9),1,SUM(Assumptions!$C$10)))</f>
        <v>388480</v>
      </c>
      <c r="BF11" s="69" t="n">
        <f aca="true">SUM(OFFSET($B11,0,1+SUM(Assumptions!$C$8:$C$10),1,SUM(Assumptions!$C$11)))</f>
        <v>339875.2</v>
      </c>
      <c r="BG11" s="69" t="n">
        <f aca="false">SUM(BC11:BF11)</f>
        <v>1352791.6</v>
      </c>
    </row>
    <row r="12" s="17" customFormat="true" ht="15.75" hidden="false" customHeight="true" outlineLevel="0" collapsed="false">
      <c r="A12" s="72"/>
      <c r="B12" s="65" t="s">
        <v>327</v>
      </c>
      <c r="C12" s="68" t="n">
        <f aca="false">C6*C15</f>
        <v>25000</v>
      </c>
      <c r="D12" s="68" t="n">
        <f aca="false">D6*D15</f>
        <v>21004.6666666667</v>
      </c>
      <c r="E12" s="68" t="n">
        <f aca="false">E6*E15</f>
        <v>25066.6666666667</v>
      </c>
      <c r="F12" s="68" t="n">
        <f aca="false">F6*F15</f>
        <v>26513.3333333333</v>
      </c>
      <c r="G12" s="68" t="n">
        <f aca="false">G6*G15</f>
        <v>28355</v>
      </c>
      <c r="H12" s="68" t="n">
        <f aca="false">H6*H15</f>
        <v>27704.1666666667</v>
      </c>
      <c r="I12" s="68" t="n">
        <f aca="false">I6*I15</f>
        <v>22522.5</v>
      </c>
      <c r="J12" s="68" t="n">
        <f aca="false">J6*J15</f>
        <v>27825</v>
      </c>
      <c r="K12" s="68" t="n">
        <f aca="false">K6*K15</f>
        <v>23750</v>
      </c>
      <c r="L12" s="68" t="n">
        <f aca="false">L6*L15</f>
        <v>24266.6666666667</v>
      </c>
      <c r="M12" s="68" t="n">
        <f aca="false">M6*M15</f>
        <v>29425</v>
      </c>
      <c r="N12" s="68" t="n">
        <f aca="false">N6*N15</f>
        <v>29246.6666666667</v>
      </c>
      <c r="O12" s="68" t="n">
        <f aca="false">O6*O15</f>
        <v>28158.3333333333</v>
      </c>
      <c r="P12" s="68" t="n">
        <f aca="false">P6*P15</f>
        <v>32083.3333333333</v>
      </c>
      <c r="Q12" s="68" t="n">
        <f aca="false">Q6*Q15</f>
        <v>28000</v>
      </c>
      <c r="R12" s="68" t="n">
        <f aca="false">R6*R15</f>
        <v>24763.3333333333</v>
      </c>
      <c r="S12" s="68" t="n">
        <f aca="false">S6*S15</f>
        <v>28462.5</v>
      </c>
      <c r="T12" s="68" t="n">
        <f aca="false">T6*T15</f>
        <v>29500</v>
      </c>
      <c r="U12" s="68" t="n">
        <f aca="false">U6*U15</f>
        <v>31519.1666666667</v>
      </c>
      <c r="V12" s="68" t="n">
        <f aca="false">V6*V15</f>
        <v>28158.3333333333</v>
      </c>
      <c r="W12" s="68" t="n">
        <f aca="false">W6*W15</f>
        <v>27825</v>
      </c>
      <c r="X12" s="68" t="n">
        <f aca="false">X6*X15</f>
        <v>31791.6666666667</v>
      </c>
      <c r="Y12" s="68" t="n">
        <f aca="false">Y6*Y15</f>
        <v>29856.6666666667</v>
      </c>
      <c r="Z12" s="68" t="n">
        <f aca="false">Z6*Z15</f>
        <v>29865</v>
      </c>
      <c r="AA12" s="68" t="n">
        <f aca="false">AA6*AA15</f>
        <v>27965</v>
      </c>
      <c r="AB12" s="68" t="n">
        <f aca="false">AB6*AB15</f>
        <v>28240</v>
      </c>
      <c r="AC12" s="68" t="n">
        <f aca="false">AC6*AC15</f>
        <v>29563.3333333333</v>
      </c>
      <c r="AD12" s="68" t="n">
        <f aca="false">AD6*AD15</f>
        <v>28520</v>
      </c>
      <c r="AE12" s="68" t="n">
        <f aca="false">AE6*AE15</f>
        <v>29450</v>
      </c>
      <c r="AF12" s="68" t="n">
        <f aca="false">AF6*AF15</f>
        <v>30537.5</v>
      </c>
      <c r="AG12" s="68" t="n">
        <f aca="false">AG6*AG15</f>
        <v>32991.6666666667</v>
      </c>
      <c r="AH12" s="68" t="n">
        <f aca="false">AH6*AH15</f>
        <v>33366.6666666667</v>
      </c>
      <c r="AI12" s="68" t="n">
        <f aca="false">AI6*AI15</f>
        <v>29845</v>
      </c>
      <c r="AJ12" s="68" t="n">
        <f aca="false">AJ6*AJ15</f>
        <v>33713.3333333333</v>
      </c>
      <c r="AK12" s="68" t="n">
        <f aca="false">AK6*AK15</f>
        <v>31620</v>
      </c>
      <c r="AL12" s="68" t="n">
        <f aca="false">AL6*AL15</f>
        <v>30400</v>
      </c>
      <c r="AM12" s="68" t="n">
        <f aca="false">AM6*AM15</f>
        <v>32725</v>
      </c>
      <c r="AN12" s="68" t="n">
        <f aca="false">AN6*AN15</f>
        <v>28985</v>
      </c>
      <c r="AO12" s="68" t="n">
        <f aca="false">AO6*AO15</f>
        <v>33150</v>
      </c>
      <c r="AP12" s="68" t="n">
        <f aca="false">AP6*AP15</f>
        <v>26754</v>
      </c>
      <c r="AQ12" s="68" t="n">
        <f aca="false">AQ6*AQ15</f>
        <v>27359</v>
      </c>
      <c r="AR12" s="68" t="n">
        <f aca="false">AR6*AR15</f>
        <v>27456</v>
      </c>
      <c r="AS12" s="68" t="n">
        <f aca="false">AS6*AS15</f>
        <v>18614.6666666667</v>
      </c>
      <c r="AT12" s="68" t="n">
        <f aca="false">AT6*AT15</f>
        <v>15476.0666666667</v>
      </c>
      <c r="AU12" s="68" t="n">
        <f aca="false">AU6*AU15</f>
        <v>16780.4</v>
      </c>
      <c r="AV12" s="68" t="n">
        <f aca="false">AV6*AV15</f>
        <v>24342.5</v>
      </c>
      <c r="AW12" s="68" t="n">
        <f aca="false">AW6*AW15</f>
        <v>33148.2666666667</v>
      </c>
      <c r="AX12" s="68" t="n">
        <f aca="false">AX6*AX15</f>
        <v>34516.6666666667</v>
      </c>
      <c r="AY12" s="68" t="n">
        <f aca="false">AY6*AY15</f>
        <v>34273.3333333333</v>
      </c>
      <c r="AZ12" s="68" t="n">
        <f aca="false">AZ6*AZ15</f>
        <v>31803.3333333333</v>
      </c>
      <c r="BA12" s="68" t="n">
        <f aca="false">BA6*BA15</f>
        <v>32538</v>
      </c>
      <c r="BB12" s="68" t="n">
        <f aca="false">BB6*BB15</f>
        <v>34704</v>
      </c>
      <c r="BC12" s="69" t="n">
        <f aca="true">SUM(OFFSET($B12,0,1,1,Assumptions!$C$8))</f>
        <v>338838</v>
      </c>
      <c r="BD12" s="69" t="n">
        <f aca="true">SUM(OFFSET($B12,0,1+Assumptions!$C$8,1,SUM(Assumptions!$C$9)))</f>
        <v>378030</v>
      </c>
      <c r="BE12" s="69" t="n">
        <f aca="true">SUM(OFFSET($B12,0,1+SUM(Assumptions!$C$8:$C$9),1,SUM(Assumptions!$C$10)))</f>
        <v>404867.5</v>
      </c>
      <c r="BF12" s="69" t="n">
        <f aca="true">SUM(OFFSET($B12,0,1+SUM(Assumptions!$C$8:$C$10),1,SUM(Assumptions!$C$11)))</f>
        <v>357766.233333333</v>
      </c>
      <c r="BG12" s="69" t="n">
        <f aca="false">SUM(BC12:BF12)</f>
        <v>1479501.73333333</v>
      </c>
    </row>
    <row r="13" s="21" customFormat="true" ht="15.75" hidden="false" customHeight="true" outlineLevel="0" collapsed="false">
      <c r="A13" s="72"/>
      <c r="B13" s="70" t="s">
        <v>329</v>
      </c>
      <c r="C13" s="71" t="n">
        <f aca="true">SUM(OFFSET(C10,1,0,ROW($B13)-ROW($B10)-1,1))</f>
        <v>46000</v>
      </c>
      <c r="D13" s="71" t="n">
        <f aca="true">SUM(OFFSET(D10,1,0,ROW($B13)-ROW($B10)-1,1))</f>
        <v>39523.0666666667</v>
      </c>
      <c r="E13" s="71" t="n">
        <f aca="true">SUM(OFFSET(E10,1,0,ROW($B13)-ROW($B10)-1,1))</f>
        <v>47466.6666666667</v>
      </c>
      <c r="F13" s="71" t="n">
        <f aca="true">SUM(OFFSET(F10,1,0,ROW($B13)-ROW($B10)-1,1))</f>
        <v>49473.3333333333</v>
      </c>
      <c r="G13" s="71" t="n">
        <f aca="true">SUM(OFFSET(G10,1,0,ROW($B13)-ROW($B10)-1,1))</f>
        <v>51467</v>
      </c>
      <c r="H13" s="71" t="n">
        <f aca="true">SUM(OFFSET(H10,1,0,ROW($B13)-ROW($B10)-1,1))</f>
        <v>50274.1666666667</v>
      </c>
      <c r="I13" s="71" t="n">
        <f aca="true">SUM(OFFSET(I10,1,0,ROW($B13)-ROW($B10)-1,1))</f>
        <v>42724.5</v>
      </c>
      <c r="J13" s="71" t="n">
        <f aca="true">SUM(OFFSET(J10,1,0,ROW($B13)-ROW($B10)-1,1))</f>
        <v>51135</v>
      </c>
      <c r="K13" s="71" t="n">
        <f aca="true">SUM(OFFSET(K10,1,0,ROW($B13)-ROW($B10)-1,1))</f>
        <v>45950</v>
      </c>
      <c r="L13" s="71" t="n">
        <f aca="true">SUM(OFFSET(L10,1,0,ROW($B13)-ROW($B10)-1,1))</f>
        <v>47946.6666666667</v>
      </c>
      <c r="M13" s="71" t="n">
        <f aca="true">SUM(OFFSET(M10,1,0,ROW($B13)-ROW($B10)-1,1))</f>
        <v>53845</v>
      </c>
      <c r="N13" s="71" t="n">
        <f aca="true">SUM(OFFSET(N10,1,0,ROW($B13)-ROW($B10)-1,1))</f>
        <v>53518.6666666667</v>
      </c>
      <c r="O13" s="71" t="n">
        <f aca="true">SUM(OFFSET(O10,1,0,ROW($B13)-ROW($B10)-1,1))</f>
        <v>51098.3333333333</v>
      </c>
      <c r="P13" s="71" t="n">
        <f aca="true">SUM(OFFSET(P10,1,0,ROW($B13)-ROW($B10)-1,1))</f>
        <v>57983.3333333333</v>
      </c>
      <c r="Q13" s="71" t="n">
        <f aca="true">SUM(OFFSET(Q10,1,0,ROW($B13)-ROW($B10)-1,1))</f>
        <v>51680</v>
      </c>
      <c r="R13" s="71" t="n">
        <f aca="true">SUM(OFFSET(R10,1,0,ROW($B13)-ROW($B10)-1,1))</f>
        <v>48665.3333333333</v>
      </c>
      <c r="S13" s="71" t="n">
        <f aca="true">SUM(OFFSET(S10,1,0,ROW($B13)-ROW($B10)-1,1))</f>
        <v>53992.5</v>
      </c>
      <c r="T13" s="71" t="n">
        <f aca="true">SUM(OFFSET(T10,1,0,ROW($B13)-ROW($B10)-1,1))</f>
        <v>55696</v>
      </c>
      <c r="U13" s="71" t="n">
        <f aca="true">SUM(OFFSET(U10,1,0,ROW($B13)-ROW($B10)-1,1))</f>
        <v>57197.1666666667</v>
      </c>
      <c r="V13" s="71" t="n">
        <f aca="true">SUM(OFFSET(V10,1,0,ROW($B13)-ROW($B10)-1,1))</f>
        <v>51718.3333333333</v>
      </c>
      <c r="W13" s="71" t="n">
        <f aca="true">SUM(OFFSET(W10,1,0,ROW($B13)-ROW($B10)-1,1))</f>
        <v>51765</v>
      </c>
      <c r="X13" s="71" t="n">
        <f aca="true">SUM(OFFSET(X10,1,0,ROW($B13)-ROW($B10)-1,1))</f>
        <v>58391.6666666667</v>
      </c>
      <c r="Y13" s="71" t="n">
        <f aca="true">SUM(OFFSET(Y10,1,0,ROW($B13)-ROW($B10)-1,1))</f>
        <v>55544.6666666667</v>
      </c>
      <c r="Z13" s="71" t="n">
        <f aca="true">SUM(OFFSET(Z10,1,0,ROW($B13)-ROW($B10)-1,1))</f>
        <v>57377</v>
      </c>
      <c r="AA13" s="71" t="n">
        <f aca="true">SUM(OFFSET(AA10,1,0,ROW($B13)-ROW($B10)-1,1))</f>
        <v>55097</v>
      </c>
      <c r="AB13" s="71" t="n">
        <f aca="true">SUM(OFFSET(AB10,1,0,ROW($B13)-ROW($B10)-1,1))</f>
        <v>55774</v>
      </c>
      <c r="AC13" s="71" t="n">
        <f aca="true">SUM(OFFSET(AC10,1,0,ROW($B13)-ROW($B10)-1,1))</f>
        <v>58523.3333333333</v>
      </c>
      <c r="AD13" s="71" t="n">
        <f aca="true">SUM(OFFSET(AD10,1,0,ROW($B13)-ROW($B10)-1,1))</f>
        <v>57960</v>
      </c>
      <c r="AE13" s="71" t="n">
        <f aca="true">SUM(OFFSET(AE10,1,0,ROW($B13)-ROW($B10)-1,1))</f>
        <v>59210</v>
      </c>
      <c r="AF13" s="71" t="n">
        <f aca="true">SUM(OFFSET(AF10,1,0,ROW($B13)-ROW($B10)-1,1))</f>
        <v>58457.5</v>
      </c>
      <c r="AG13" s="71" t="n">
        <f aca="true">SUM(OFFSET(AG10,1,0,ROW($B13)-ROW($B10)-1,1))</f>
        <v>62591.6666666667</v>
      </c>
      <c r="AH13" s="71" t="n">
        <f aca="true">SUM(OFFSET(AH10,1,0,ROW($B13)-ROW($B10)-1,1))</f>
        <v>62486.6666666667</v>
      </c>
      <c r="AI13" s="71" t="n">
        <f aca="true">SUM(OFFSET(AI10,1,0,ROW($B13)-ROW($B10)-1,1))</f>
        <v>60325</v>
      </c>
      <c r="AJ13" s="71" t="n">
        <f aca="true">SUM(OFFSET(AJ10,1,0,ROW($B13)-ROW($B10)-1,1))</f>
        <v>64833.3333333333</v>
      </c>
      <c r="AK13" s="71" t="n">
        <f aca="true">SUM(OFFSET(AK10,1,0,ROW($B13)-ROW($B10)-1,1))</f>
        <v>61380</v>
      </c>
      <c r="AL13" s="71" t="n">
        <f aca="true">SUM(OFFSET(AL10,1,0,ROW($B13)-ROW($B10)-1,1))</f>
        <v>60800</v>
      </c>
      <c r="AM13" s="71" t="n">
        <f aca="true">SUM(OFFSET(AM10,1,0,ROW($B13)-ROW($B10)-1,1))</f>
        <v>63525</v>
      </c>
      <c r="AN13" s="71" t="n">
        <f aca="true">SUM(OFFSET(AN10,1,0,ROW($B13)-ROW($B10)-1,1))</f>
        <v>58905</v>
      </c>
      <c r="AO13" s="71" t="n">
        <f aca="true">SUM(OFFSET(AO10,1,0,ROW($B13)-ROW($B10)-1,1))</f>
        <v>64350</v>
      </c>
      <c r="AP13" s="71" t="n">
        <f aca="true">SUM(OFFSET(AP10,1,0,ROW($B13)-ROW($B10)-1,1))</f>
        <v>54978</v>
      </c>
      <c r="AQ13" s="71" t="n">
        <f aca="true">SUM(OFFSET(AQ10,1,0,ROW($B13)-ROW($B10)-1,1))</f>
        <v>51455</v>
      </c>
      <c r="AR13" s="71" t="n">
        <f aca="true">SUM(OFFSET(AR10,1,0,ROW($B13)-ROW($B10)-1,1))</f>
        <v>52800</v>
      </c>
      <c r="AS13" s="71" t="n">
        <f aca="true">SUM(OFFSET(AS10,1,0,ROW($B13)-ROW($B10)-1,1))</f>
        <v>38038.6666666667</v>
      </c>
      <c r="AT13" s="71" t="n">
        <f aca="true">SUM(OFFSET(AT10,1,0,ROW($B13)-ROW($B10)-1,1))</f>
        <v>31802.4666666667</v>
      </c>
      <c r="AU13" s="71" t="n">
        <f aca="true">SUM(OFFSET(AU10,1,0,ROW($B13)-ROW($B10)-1,1))</f>
        <v>34482.8</v>
      </c>
      <c r="AV13" s="71" t="n">
        <f aca="true">SUM(OFFSET(AV10,1,0,ROW($B13)-ROW($B10)-1,1))</f>
        <v>46182.5</v>
      </c>
      <c r="AW13" s="71" t="n">
        <f aca="true">SUM(OFFSET(AW10,1,0,ROW($B13)-ROW($B10)-1,1))</f>
        <v>63746.6666666667</v>
      </c>
      <c r="AX13" s="71" t="n">
        <f aca="true">SUM(OFFSET(AX10,1,0,ROW($B13)-ROW($B10)-1,1))</f>
        <v>64916.6666666667</v>
      </c>
      <c r="AY13" s="71" t="n">
        <f aca="true">SUM(OFFSET(AY10,1,0,ROW($B13)-ROW($B10)-1,1))</f>
        <v>65313.3333333333</v>
      </c>
      <c r="AZ13" s="71" t="n">
        <f aca="true">SUM(OFFSET(AZ10,1,0,ROW($B13)-ROW($B10)-1,1))</f>
        <v>64283.3333333333</v>
      </c>
      <c r="BA13" s="71" t="n">
        <f aca="true">SUM(OFFSET(BA10,1,0,ROW($B13)-ROW($B10)-1,1))</f>
        <v>64090</v>
      </c>
      <c r="BB13" s="71" t="n">
        <f aca="true">SUM(OFFSET(BB10,1,0,ROW($B13)-ROW($B10)-1,1))</f>
        <v>65552</v>
      </c>
      <c r="BC13" s="71" t="n">
        <f aca="true">SUM(OFFSET(BC10,1,0,ROW($B13)-ROW($B10)-1,1))</f>
        <v>630422.4</v>
      </c>
      <c r="BD13" s="71" t="n">
        <f aca="true">SUM(OFFSET(BD10,1,0,ROW($B13)-ROW($B10)-1,1))</f>
        <v>710882</v>
      </c>
      <c r="BE13" s="71" t="n">
        <f aca="true">SUM(OFFSET(BE10,1,0,ROW($B13)-ROW($B10)-1,1))</f>
        <v>793347.5</v>
      </c>
      <c r="BF13" s="71" t="n">
        <f aca="true">SUM(OFFSET(BF10,1,0,ROW($B13)-ROW($B10)-1,1))</f>
        <v>697641.433333333</v>
      </c>
      <c r="BG13" s="71" t="n">
        <f aca="true">SUM(OFFSET(BG10,1,0,ROW($B13)-ROW($B10)-1,1))</f>
        <v>2832293.33333333</v>
      </c>
    </row>
    <row r="14" s="74" customFormat="true" ht="15.75" hidden="false" customHeight="true" outlineLevel="0" collapsed="false">
      <c r="A14" s="73"/>
      <c r="B14" s="74" t="s">
        <v>325</v>
      </c>
      <c r="C14" s="75" t="n">
        <v>0.35</v>
      </c>
      <c r="D14" s="75" t="n">
        <v>0.36</v>
      </c>
      <c r="E14" s="75" t="n">
        <v>0.35</v>
      </c>
      <c r="F14" s="75" t="n">
        <v>0.35</v>
      </c>
      <c r="G14" s="75" t="n">
        <v>0.36</v>
      </c>
      <c r="H14" s="75" t="n">
        <v>0.37</v>
      </c>
      <c r="I14" s="75" t="n">
        <v>0.37</v>
      </c>
      <c r="J14" s="75" t="n">
        <v>0.37</v>
      </c>
      <c r="K14" s="75" t="n">
        <v>0.37</v>
      </c>
      <c r="L14" s="75" t="n">
        <v>0.37</v>
      </c>
      <c r="M14" s="75" t="n">
        <v>0.37</v>
      </c>
      <c r="N14" s="75" t="n">
        <v>0.37</v>
      </c>
      <c r="O14" s="75" t="n">
        <v>0.37</v>
      </c>
      <c r="P14" s="75" t="n">
        <v>0.37</v>
      </c>
      <c r="Q14" s="75" t="n">
        <v>0.37</v>
      </c>
      <c r="R14" s="75" t="n">
        <v>0.37</v>
      </c>
      <c r="S14" s="75" t="n">
        <v>0.37</v>
      </c>
      <c r="T14" s="75" t="n">
        <v>0.37</v>
      </c>
      <c r="U14" s="75" t="n">
        <v>0.37</v>
      </c>
      <c r="V14" s="75" t="n">
        <v>0.38</v>
      </c>
      <c r="W14" s="75" t="n">
        <v>0.38</v>
      </c>
      <c r="X14" s="75" t="n">
        <v>0.38</v>
      </c>
      <c r="Y14" s="75" t="n">
        <v>0.38</v>
      </c>
      <c r="Z14" s="75" t="n">
        <v>0.38</v>
      </c>
      <c r="AA14" s="75" t="n">
        <v>0.38</v>
      </c>
      <c r="AB14" s="75" t="n">
        <v>0.39</v>
      </c>
      <c r="AC14" s="75" t="n">
        <v>0.4</v>
      </c>
      <c r="AD14" s="75" t="n">
        <v>0.4</v>
      </c>
      <c r="AE14" s="75" t="n">
        <v>0.4</v>
      </c>
      <c r="AF14" s="75" t="n">
        <v>0.4</v>
      </c>
      <c r="AG14" s="75" t="n">
        <v>0.4</v>
      </c>
      <c r="AH14" s="75" t="n">
        <v>0.4</v>
      </c>
      <c r="AI14" s="75" t="n">
        <v>0.4</v>
      </c>
      <c r="AJ14" s="75" t="n">
        <v>0.4</v>
      </c>
      <c r="AK14" s="75" t="n">
        <v>0.4</v>
      </c>
      <c r="AL14" s="75" t="n">
        <v>0.4</v>
      </c>
      <c r="AM14" s="75" t="n">
        <v>0.4</v>
      </c>
      <c r="AN14" s="75" t="n">
        <v>0.4</v>
      </c>
      <c r="AO14" s="75" t="n">
        <v>0.4</v>
      </c>
      <c r="AP14" s="75" t="n">
        <v>0.4</v>
      </c>
      <c r="AQ14" s="75" t="n">
        <v>0.4</v>
      </c>
      <c r="AR14" s="75" t="n">
        <v>0.4</v>
      </c>
      <c r="AS14" s="75" t="n">
        <v>0.4</v>
      </c>
      <c r="AT14" s="75" t="n">
        <v>0.4</v>
      </c>
      <c r="AU14" s="75" t="n">
        <v>0.4</v>
      </c>
      <c r="AV14" s="75" t="n">
        <v>0.4</v>
      </c>
      <c r="AW14" s="75" t="n">
        <v>0.4</v>
      </c>
      <c r="AX14" s="75" t="n">
        <v>0.4</v>
      </c>
      <c r="AY14" s="75" t="n">
        <v>0.4</v>
      </c>
      <c r="AZ14" s="75" t="n">
        <v>0.4</v>
      </c>
      <c r="BA14" s="75" t="n">
        <v>0.4</v>
      </c>
      <c r="BB14" s="75" t="n">
        <v>0.4</v>
      </c>
      <c r="BC14" s="76" t="n">
        <f aca="false">IF(BC5=0,0,BC11/BC5)</f>
        <v>0.363825613894989</v>
      </c>
      <c r="BD14" s="76" t="n">
        <f aca="false">IF(BD5=0,0,BD11/BD5)</f>
        <v>0.376188969258589</v>
      </c>
      <c r="BE14" s="76" t="n">
        <f aca="false">IF(BE5=0,0,BE11/BE5)</f>
        <v>0.4</v>
      </c>
      <c r="BF14" s="76" t="n">
        <f aca="false">IF(BF5=0,0,BF11/BF5)</f>
        <v>0.4</v>
      </c>
      <c r="BG14" s="76" t="n">
        <f aca="false">IF(BG5=0,0,BG11/BG5)</f>
        <v>0.385726326498491</v>
      </c>
    </row>
    <row r="15" s="74" customFormat="true" ht="15.75" hidden="false" customHeight="true" outlineLevel="0" collapsed="false">
      <c r="A15" s="73"/>
      <c r="B15" s="74" t="s">
        <v>327</v>
      </c>
      <c r="C15" s="75" t="n">
        <v>1</v>
      </c>
      <c r="D15" s="75" t="n">
        <v>1</v>
      </c>
      <c r="E15" s="75" t="n">
        <v>1</v>
      </c>
      <c r="F15" s="75" t="n">
        <v>1</v>
      </c>
      <c r="G15" s="75" t="n">
        <v>1</v>
      </c>
      <c r="H15" s="75" t="n">
        <v>1</v>
      </c>
      <c r="I15" s="75" t="n">
        <v>1</v>
      </c>
      <c r="J15" s="75" t="n">
        <v>1</v>
      </c>
      <c r="K15" s="75" t="n">
        <v>1</v>
      </c>
      <c r="L15" s="75" t="n">
        <v>1</v>
      </c>
      <c r="M15" s="75" t="n">
        <v>1</v>
      </c>
      <c r="N15" s="75" t="n">
        <v>1</v>
      </c>
      <c r="O15" s="75" t="n">
        <v>1</v>
      </c>
      <c r="P15" s="75" t="n">
        <v>1</v>
      </c>
      <c r="Q15" s="75" t="n">
        <v>1</v>
      </c>
      <c r="R15" s="75" t="n">
        <v>1</v>
      </c>
      <c r="S15" s="75" t="n">
        <v>1</v>
      </c>
      <c r="T15" s="75" t="n">
        <v>1</v>
      </c>
      <c r="U15" s="75" t="n">
        <v>1</v>
      </c>
      <c r="V15" s="75" t="n">
        <v>1</v>
      </c>
      <c r="W15" s="75" t="n">
        <v>1</v>
      </c>
      <c r="X15" s="75" t="n">
        <v>1</v>
      </c>
      <c r="Y15" s="75" t="n">
        <v>1</v>
      </c>
      <c r="Z15" s="75" t="n">
        <v>1</v>
      </c>
      <c r="AA15" s="75" t="n">
        <v>1</v>
      </c>
      <c r="AB15" s="75" t="n">
        <v>1</v>
      </c>
      <c r="AC15" s="75" t="n">
        <v>1</v>
      </c>
      <c r="AD15" s="75" t="n">
        <v>1</v>
      </c>
      <c r="AE15" s="75" t="n">
        <v>1</v>
      </c>
      <c r="AF15" s="75" t="n">
        <v>1</v>
      </c>
      <c r="AG15" s="75" t="n">
        <v>1</v>
      </c>
      <c r="AH15" s="75" t="n">
        <v>1</v>
      </c>
      <c r="AI15" s="75" t="n">
        <v>1</v>
      </c>
      <c r="AJ15" s="75" t="n">
        <v>1</v>
      </c>
      <c r="AK15" s="75" t="n">
        <v>1</v>
      </c>
      <c r="AL15" s="75" t="n">
        <v>1</v>
      </c>
      <c r="AM15" s="75" t="n">
        <v>1</v>
      </c>
      <c r="AN15" s="75" t="n">
        <v>1</v>
      </c>
      <c r="AO15" s="75" t="n">
        <v>1</v>
      </c>
      <c r="AP15" s="75" t="n">
        <v>1</v>
      </c>
      <c r="AQ15" s="75" t="n">
        <v>1</v>
      </c>
      <c r="AR15" s="75" t="n">
        <v>1</v>
      </c>
      <c r="AS15" s="75" t="n">
        <v>1</v>
      </c>
      <c r="AT15" s="75" t="n">
        <v>1</v>
      </c>
      <c r="AU15" s="75" t="n">
        <v>1</v>
      </c>
      <c r="AV15" s="75" t="n">
        <v>1</v>
      </c>
      <c r="AW15" s="75" t="n">
        <v>1</v>
      </c>
      <c r="AX15" s="75" t="n">
        <v>1</v>
      </c>
      <c r="AY15" s="75" t="n">
        <v>1</v>
      </c>
      <c r="AZ15" s="75" t="n">
        <v>1</v>
      </c>
      <c r="BA15" s="75" t="n">
        <v>1</v>
      </c>
      <c r="BB15" s="75" t="n">
        <v>1</v>
      </c>
      <c r="BC15" s="76" t="n">
        <f aca="false">IF(BC6=0,0,BC12/BC6)</f>
        <v>1</v>
      </c>
      <c r="BD15" s="76" t="n">
        <f aca="false">IF(BD6=0,0,BD12/BD6)</f>
        <v>1</v>
      </c>
      <c r="BE15" s="76" t="n">
        <f aca="false">IF(BE6=0,0,BE12/BE6)</f>
        <v>1</v>
      </c>
      <c r="BF15" s="76" t="n">
        <f aca="false">IF(BF6=0,0,BF12/BF6)</f>
        <v>1</v>
      </c>
      <c r="BG15" s="76" t="n">
        <f aca="false">IF(BG6=0,0,BG12/BG6)</f>
        <v>1</v>
      </c>
    </row>
    <row r="16" s="78" customFormat="true" ht="15.75" hidden="false" customHeight="true" outlineLevel="0" collapsed="false">
      <c r="A16" s="77"/>
      <c r="B16" s="78" t="s">
        <v>204</v>
      </c>
      <c r="C16" s="79" t="n">
        <f aca="false">IF(C7=0,0,C13/C7)</f>
        <v>0.541176470588235</v>
      </c>
      <c r="D16" s="79" t="n">
        <f aca="false">IF(D7=0,0,D13/D7)</f>
        <v>0.545562130177515</v>
      </c>
      <c r="E16" s="79" t="n">
        <f aca="false">IF(E7=0,0,E13/E7)</f>
        <v>0.532934131736527</v>
      </c>
      <c r="F16" s="79" t="n">
        <f aca="false">IF(F7=0,0,F13/F7)</f>
        <v>0.537091988130564</v>
      </c>
      <c r="G16" s="79" t="n">
        <f aca="false">IF(G7=0,0,G13/G7)</f>
        <v>0.55606936416185</v>
      </c>
      <c r="H16" s="79" t="n">
        <f aca="false">IF(H7=0,0,H13/H7)</f>
        <v>0.56676217765043</v>
      </c>
      <c r="I16" s="79" t="n">
        <f aca="false">IF(I7=0,0,I13/I7)</f>
        <v>0.553982300884956</v>
      </c>
      <c r="J16" s="79" t="n">
        <f aca="false">IF(J7=0,0,J13/J7)</f>
        <v>0.563005780346821</v>
      </c>
      <c r="K16" s="79" t="n">
        <f aca="false">IF(K7=0,0,K13/K7)</f>
        <v>0.54865671641791</v>
      </c>
      <c r="L16" s="79" t="n">
        <f aca="false">IF(L7=0,0,L13/L7)</f>
        <v>0.543202416918429</v>
      </c>
      <c r="M16" s="79" t="n">
        <f aca="false">IF(M7=0,0,M13/M7)</f>
        <v>0.564265129682997</v>
      </c>
      <c r="N16" s="79" t="n">
        <f aca="false">IF(N7=0,0,N13/N7)</f>
        <v>0.564265129682997</v>
      </c>
      <c r="O16" s="79" t="n">
        <f aca="false">IF(O7=0,0,O13/O7)</f>
        <v>0.56676217765043</v>
      </c>
      <c r="P16" s="79" t="n">
        <f aca="false">IF(P7=0,0,P13/P7)</f>
        <v>0.568</v>
      </c>
      <c r="Q16" s="79" t="n">
        <f aca="false">IF(Q7=0,0,Q13/Q7)</f>
        <v>0.561739130434783</v>
      </c>
      <c r="R16" s="79" t="n">
        <f aca="false">IF(R7=0,0,R13/R7)</f>
        <v>0.544578313253012</v>
      </c>
      <c r="S16" s="79" t="n">
        <f aca="false">IF(S7=0,0,S13/S7)</f>
        <v>0.553982300884956</v>
      </c>
      <c r="T16" s="79" t="n">
        <f aca="false">IF(T7=0,0,T13/T7)</f>
        <v>0.555294117647059</v>
      </c>
      <c r="U16" s="79" t="n">
        <f aca="false">IF(U7=0,0,U13/U7)</f>
        <v>0.56676217765043</v>
      </c>
      <c r="V16" s="79" t="n">
        <f aca="false">IF(V7=0,0,V13/V7)</f>
        <v>0.573638968481375</v>
      </c>
      <c r="W16" s="79" t="n">
        <f aca="false">IF(W7=0,0,W13/W7)</f>
        <v>0.569942196531792</v>
      </c>
      <c r="X16" s="79" t="n">
        <f aca="false">IF(X7=0,0,X13/X7)</f>
        <v>0.573638968481375</v>
      </c>
      <c r="Y16" s="79" t="n">
        <f aca="false">IF(Y7=0,0,Y13/Y7)</f>
        <v>0.569942196531792</v>
      </c>
      <c r="Z16" s="79" t="n">
        <f aca="false">IF(Z7=0,0,Z13/Z7)</f>
        <v>0.561061946902655</v>
      </c>
      <c r="AA16" s="79" t="n">
        <f aca="false">IF(AA7=0,0,AA13/AA7)</f>
        <v>0.554491017964072</v>
      </c>
      <c r="AB16" s="79" t="n">
        <f aca="false">IF(AB7=0,0,AB13/AB7)</f>
        <v>0.564285714285714</v>
      </c>
      <c r="AC16" s="79" t="n">
        <f aca="false">IF(AC7=0,0,AC13/AC7)</f>
        <v>0.57396449704142</v>
      </c>
      <c r="AD16" s="79" t="n">
        <f aca="false">IF(AD7=0,0,AD13/AD7)</f>
        <v>0.567567567567568</v>
      </c>
      <c r="AE16" s="79" t="n">
        <f aca="false">IF(AE7=0,0,AE13/AE7)</f>
        <v>0.570149253731343</v>
      </c>
      <c r="AF16" s="79" t="n">
        <f aca="false">IF(AF7=0,0,AF13/AF7)</f>
        <v>0.582608695652174</v>
      </c>
      <c r="AG16" s="79" t="n">
        <f aca="false">IF(AG7=0,0,AG13/AG7)</f>
        <v>0.585014409221902</v>
      </c>
      <c r="AH16" s="79" t="n">
        <f aca="false">IF(AH7=0,0,AH13/AH7)</f>
        <v>0.588571428571429</v>
      </c>
      <c r="AI16" s="79" t="n">
        <f aca="false">IF(AI7=0,0,AI13/AI7)</f>
        <v>0.568862275449102</v>
      </c>
      <c r="AJ16" s="79" t="n">
        <f aca="false">IF(AJ7=0,0,AJ13/AJ7)</f>
        <v>0.581395348837209</v>
      </c>
      <c r="AK16" s="79" t="n">
        <f aca="false">IF(AK7=0,0,AK13/AK7)</f>
        <v>0.578947368421053</v>
      </c>
      <c r="AL16" s="79" t="n">
        <f aca="false">IF(AL7=0,0,AL13/AL7)</f>
        <v>0.571428571428571</v>
      </c>
      <c r="AM16" s="79" t="n">
        <f aca="false">IF(AM7=0,0,AM13/AM7)</f>
        <v>0.578947368421053</v>
      </c>
      <c r="AN16" s="79" t="n">
        <f aca="false">IF(AN7=0,0,AN13/AN7)</f>
        <v>0.567567567567568</v>
      </c>
      <c r="AO16" s="79" t="n">
        <f aca="false">IF(AO7=0,0,AO13/AO7)</f>
        <v>0.578947368421053</v>
      </c>
      <c r="AP16" s="79" t="n">
        <f aca="false">IF(AP7=0,0,AP13/AP7)</f>
        <v>0.564954682779456</v>
      </c>
      <c r="AQ16" s="79" t="n">
        <f aca="false">IF(AQ7=0,0,AQ13/AQ7)</f>
        <v>0.587392550143267</v>
      </c>
      <c r="AR16" s="79" t="n">
        <f aca="false">IF(AR7=0,0,AR13/AR7)</f>
        <v>0.581395348837209</v>
      </c>
      <c r="AS16" s="79" t="n">
        <f aca="false">IF(AS7=0,0,AS13/AS7)</f>
        <v>0.566265060240964</v>
      </c>
      <c r="AT16" s="79" t="n">
        <f aca="false">IF(AT7=0,0,AT13/AT7)</f>
        <v>0.564954682779456</v>
      </c>
      <c r="AU16" s="79" t="n">
        <f aca="false">IF(AU7=0,0,AU13/AU7)</f>
        <v>0.564954682779456</v>
      </c>
      <c r="AV16" s="79" t="n">
        <f aca="false">IF(AV7=0,0,AV13/AV7)</f>
        <v>0.585014409221902</v>
      </c>
      <c r="AW16" s="79" t="n">
        <f aca="false">IF(AW7=0,0,AW13/AW7)</f>
        <v>0.581395348837209</v>
      </c>
      <c r="AX16" s="79" t="n">
        <f aca="false">IF(AX7=0,0,AX13/AX7)</f>
        <v>0.587392550143267</v>
      </c>
      <c r="AY16" s="79" t="n">
        <f aca="false">IF(AY7=0,0,AY13/AY7)</f>
        <v>0.583815028901734</v>
      </c>
      <c r="AZ16" s="79" t="n">
        <f aca="false">IF(AZ7=0,0,AZ13/AZ7)</f>
        <v>0.568862275449102</v>
      </c>
      <c r="BA16" s="79" t="n">
        <f aca="false">IF(BA7=0,0,BA13/BA7)</f>
        <v>0.575221238938053</v>
      </c>
      <c r="BB16" s="79" t="n">
        <f aca="false">IF(BB7=0,0,BB13/BB7)</f>
        <v>0.586206896551724</v>
      </c>
      <c r="BC16" s="79" t="n">
        <f aca="false">IF(BC7=0,0,BC13/BC7)</f>
        <v>0.552867283241455</v>
      </c>
      <c r="BD16" s="79" t="n">
        <f aca="false">IF(BD7=0,0,BD13/BD7)</f>
        <v>0.562927709984717</v>
      </c>
      <c r="BE16" s="79" t="n">
        <f aca="false">IF(BE7=0,0,BE13/BE7)</f>
        <v>0.576532401208516</v>
      </c>
      <c r="BF16" s="79" t="n">
        <f aca="false">IF(BF7=0,0,BF13/BF7)</f>
        <v>0.577778779579417</v>
      </c>
      <c r="BG16" s="79" t="n">
        <f aca="false">IF(BG7=0,0,BG13/BG7)</f>
        <v>0.567977468710129</v>
      </c>
    </row>
    <row r="17" s="17" customFormat="true" ht="15.75" hidden="false" customHeight="true" outlineLevel="0" collapsed="false">
      <c r="A17" s="64"/>
      <c r="B17" s="65" t="s">
        <v>29</v>
      </c>
      <c r="C17" s="68" t="n">
        <v>0</v>
      </c>
      <c r="D17" s="68" t="n">
        <v>0</v>
      </c>
      <c r="E17" s="68" t="n">
        <v>0</v>
      </c>
      <c r="F17" s="68" t="n">
        <v>0</v>
      </c>
      <c r="G17" s="68" t="n">
        <v>500</v>
      </c>
      <c r="H17" s="68" t="n">
        <v>0</v>
      </c>
      <c r="I17" s="68" t="n">
        <v>0</v>
      </c>
      <c r="J17" s="68" t="n">
        <v>0</v>
      </c>
      <c r="K17" s="68" t="n">
        <v>500</v>
      </c>
      <c r="L17" s="68" t="n">
        <v>0</v>
      </c>
      <c r="M17" s="68" t="n">
        <v>0</v>
      </c>
      <c r="N17" s="68" t="n">
        <v>0</v>
      </c>
      <c r="O17" s="68" t="n">
        <v>500</v>
      </c>
      <c r="P17" s="68" t="n">
        <v>0</v>
      </c>
      <c r="Q17" s="68" t="n">
        <v>0</v>
      </c>
      <c r="R17" s="68" t="n">
        <v>0</v>
      </c>
      <c r="S17" s="68" t="n">
        <v>0</v>
      </c>
      <c r="T17" s="68" t="n">
        <v>500</v>
      </c>
      <c r="U17" s="68" t="n">
        <v>0</v>
      </c>
      <c r="V17" s="68" t="n">
        <v>0</v>
      </c>
      <c r="W17" s="68" t="n">
        <v>0</v>
      </c>
      <c r="X17" s="68" t="n">
        <v>500</v>
      </c>
      <c r="Y17" s="68" t="n">
        <v>0</v>
      </c>
      <c r="Z17" s="68" t="n">
        <v>0</v>
      </c>
      <c r="AA17" s="68" t="n">
        <v>0</v>
      </c>
      <c r="AB17" s="68" t="n">
        <v>500</v>
      </c>
      <c r="AC17" s="68" t="n">
        <v>0</v>
      </c>
      <c r="AD17" s="68" t="n">
        <v>0</v>
      </c>
      <c r="AE17" s="68" t="n">
        <v>0</v>
      </c>
      <c r="AF17" s="68" t="n">
        <v>0</v>
      </c>
      <c r="AG17" s="68" t="n">
        <v>500</v>
      </c>
      <c r="AH17" s="68" t="n">
        <v>0</v>
      </c>
      <c r="AI17" s="68" t="n">
        <v>0</v>
      </c>
      <c r="AJ17" s="68" t="n">
        <v>0</v>
      </c>
      <c r="AK17" s="68" t="n">
        <v>500</v>
      </c>
      <c r="AL17" s="68" t="n">
        <v>0</v>
      </c>
      <c r="AM17" s="68" t="n">
        <v>0</v>
      </c>
      <c r="AN17" s="68" t="n">
        <v>0</v>
      </c>
      <c r="AO17" s="68" t="n">
        <v>500</v>
      </c>
      <c r="AP17" s="68" t="n">
        <v>0</v>
      </c>
      <c r="AQ17" s="68" t="n">
        <v>0</v>
      </c>
      <c r="AR17" s="68" t="n">
        <v>0</v>
      </c>
      <c r="AS17" s="68" t="n">
        <v>0</v>
      </c>
      <c r="AT17" s="68" t="n">
        <v>500</v>
      </c>
      <c r="AU17" s="68" t="n">
        <v>0</v>
      </c>
      <c r="AV17" s="68" t="n">
        <v>0</v>
      </c>
      <c r="AW17" s="68" t="n">
        <v>0</v>
      </c>
      <c r="AX17" s="68" t="n">
        <v>500</v>
      </c>
      <c r="AY17" s="68" t="n">
        <v>0</v>
      </c>
      <c r="AZ17" s="68" t="n">
        <v>0</v>
      </c>
      <c r="BA17" s="68" t="n">
        <v>0</v>
      </c>
      <c r="BB17" s="68" t="n">
        <v>500</v>
      </c>
      <c r="BC17" s="69" t="n">
        <f aca="true">SUM(OFFSET($B17,0,1,1,Assumptions!$C$8))</f>
        <v>1500</v>
      </c>
      <c r="BD17" s="69" t="n">
        <f aca="true">SUM(OFFSET($B17,0,1+Assumptions!$C$8,1,SUM(Assumptions!$C$9)))</f>
        <v>1500</v>
      </c>
      <c r="BE17" s="69" t="n">
        <f aca="true">SUM(OFFSET($B17,0,1+SUM(Assumptions!$C$8:$C$9),1,SUM(Assumptions!$C$10)))</f>
        <v>1500</v>
      </c>
      <c r="BF17" s="69" t="n">
        <f aca="true">SUM(OFFSET($B17,0,1+SUM(Assumptions!$C$8:$C$10),1,SUM(Assumptions!$C$11)))</f>
        <v>1500</v>
      </c>
      <c r="BG17" s="69" t="n">
        <f aca="false">SUM(BC17:BF17)</f>
        <v>6000</v>
      </c>
    </row>
    <row r="18" customFormat="false" ht="15.75" hidden="false" customHeight="true" outlineLevel="0" collapsed="false">
      <c r="B18" s="23" t="s">
        <v>31</v>
      </c>
      <c r="C18" s="68"/>
      <c r="D18" s="68"/>
      <c r="E18" s="68"/>
      <c r="F18" s="68"/>
      <c r="G18" s="68"/>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1"/>
      <c r="BD18" s="81"/>
      <c r="BE18" s="81"/>
      <c r="BF18" s="81"/>
      <c r="BG18" s="81"/>
    </row>
    <row r="19" s="17" customFormat="true" ht="15.75" hidden="false" customHeight="true" outlineLevel="0" collapsed="false">
      <c r="A19" s="64" t="s">
        <v>321</v>
      </c>
      <c r="B19" s="65" t="s">
        <v>330</v>
      </c>
      <c r="C19" s="68" t="n">
        <v>0</v>
      </c>
      <c r="D19" s="68" t="n">
        <v>0</v>
      </c>
      <c r="E19" s="68" t="n">
        <v>0</v>
      </c>
      <c r="F19" s="68" t="n">
        <v>0</v>
      </c>
      <c r="G19" s="68" t="n">
        <v>2000</v>
      </c>
      <c r="H19" s="68" t="n">
        <v>0</v>
      </c>
      <c r="I19" s="68" t="n">
        <v>0</v>
      </c>
      <c r="J19" s="68" t="n">
        <v>0</v>
      </c>
      <c r="K19" s="68" t="n">
        <v>2000</v>
      </c>
      <c r="L19" s="68" t="n">
        <v>0</v>
      </c>
      <c r="M19" s="68" t="n">
        <v>0</v>
      </c>
      <c r="N19" s="68" t="n">
        <v>0</v>
      </c>
      <c r="O19" s="68" t="n">
        <v>2000</v>
      </c>
      <c r="P19" s="68" t="n">
        <v>0</v>
      </c>
      <c r="Q19" s="68" t="n">
        <v>0</v>
      </c>
      <c r="R19" s="68" t="n">
        <v>0</v>
      </c>
      <c r="S19" s="68" t="n">
        <v>0</v>
      </c>
      <c r="T19" s="68" t="n">
        <v>2000</v>
      </c>
      <c r="U19" s="68" t="n">
        <v>0</v>
      </c>
      <c r="V19" s="68" t="n">
        <v>0</v>
      </c>
      <c r="W19" s="68" t="n">
        <v>0</v>
      </c>
      <c r="X19" s="68" t="n">
        <v>2000</v>
      </c>
      <c r="Y19" s="68" t="n">
        <v>0</v>
      </c>
      <c r="Z19" s="68" t="n">
        <v>0</v>
      </c>
      <c r="AA19" s="68" t="n">
        <v>0</v>
      </c>
      <c r="AB19" s="68" t="n">
        <v>2000</v>
      </c>
      <c r="AC19" s="68" t="n">
        <v>0</v>
      </c>
      <c r="AD19" s="68" t="n">
        <v>0</v>
      </c>
      <c r="AE19" s="68" t="n">
        <v>0</v>
      </c>
      <c r="AF19" s="68" t="n">
        <v>0</v>
      </c>
      <c r="AG19" s="68" t="n">
        <v>2000</v>
      </c>
      <c r="AH19" s="68" t="n">
        <v>0</v>
      </c>
      <c r="AI19" s="68" t="n">
        <v>0</v>
      </c>
      <c r="AJ19" s="68" t="n">
        <v>0</v>
      </c>
      <c r="AK19" s="68" t="n">
        <v>2000</v>
      </c>
      <c r="AL19" s="68" t="n">
        <v>0</v>
      </c>
      <c r="AM19" s="68" t="n">
        <v>0</v>
      </c>
      <c r="AN19" s="68" t="n">
        <v>0</v>
      </c>
      <c r="AO19" s="68" t="n">
        <v>2000</v>
      </c>
      <c r="AP19" s="68" t="n">
        <v>0</v>
      </c>
      <c r="AQ19" s="68" t="n">
        <v>0</v>
      </c>
      <c r="AR19" s="68" t="n">
        <v>0</v>
      </c>
      <c r="AS19" s="68" t="n">
        <v>0</v>
      </c>
      <c r="AT19" s="68" t="n">
        <v>2000</v>
      </c>
      <c r="AU19" s="68" t="n">
        <v>0</v>
      </c>
      <c r="AV19" s="68" t="n">
        <v>0</v>
      </c>
      <c r="AW19" s="68" t="n">
        <v>0</v>
      </c>
      <c r="AX19" s="68" t="n">
        <v>2000</v>
      </c>
      <c r="AY19" s="68" t="n">
        <v>0</v>
      </c>
      <c r="AZ19" s="68" t="n">
        <v>0</v>
      </c>
      <c r="BA19" s="68" t="n">
        <v>0</v>
      </c>
      <c r="BB19" s="68" t="n">
        <v>2000</v>
      </c>
      <c r="BC19" s="69" t="n">
        <f aca="true">SUM(OFFSET($B19,0,1,1,Assumptions!$C$8))</f>
        <v>6000</v>
      </c>
      <c r="BD19" s="69" t="n">
        <f aca="true">SUM(OFFSET($B19,0,1+Assumptions!$C$8,1,SUM(Assumptions!$C$9)))</f>
        <v>6000</v>
      </c>
      <c r="BE19" s="69" t="n">
        <f aca="true">SUM(OFFSET($B19,0,1+SUM(Assumptions!$C$8:$C$9),1,SUM(Assumptions!$C$10)))</f>
        <v>6000</v>
      </c>
      <c r="BF19" s="69" t="n">
        <f aca="true">SUM(OFFSET($B19,0,1+SUM(Assumptions!$C$8:$C$10),1,SUM(Assumptions!$C$11)))</f>
        <v>6000</v>
      </c>
      <c r="BG19" s="69" t="n">
        <f aca="false">SUM(BC19:BF19)</f>
        <v>24000</v>
      </c>
    </row>
    <row r="20" s="17" customFormat="true" ht="15.75" hidden="false" customHeight="true" outlineLevel="0" collapsed="false">
      <c r="A20" s="64" t="s">
        <v>321</v>
      </c>
      <c r="B20" s="65" t="s">
        <v>331</v>
      </c>
      <c r="C20" s="68" t="n">
        <v>0</v>
      </c>
      <c r="D20" s="68" t="n">
        <v>0</v>
      </c>
      <c r="E20" s="68" t="n">
        <v>0</v>
      </c>
      <c r="F20" s="68" t="n">
        <v>0</v>
      </c>
      <c r="G20" s="68" t="n">
        <v>5000</v>
      </c>
      <c r="H20" s="68" t="n">
        <v>0</v>
      </c>
      <c r="I20" s="68" t="n">
        <v>0</v>
      </c>
      <c r="J20" s="68" t="n">
        <v>0</v>
      </c>
      <c r="K20" s="68" t="n">
        <v>5000</v>
      </c>
      <c r="L20" s="68" t="n">
        <v>0</v>
      </c>
      <c r="M20" s="68" t="n">
        <v>0</v>
      </c>
      <c r="N20" s="68" t="n">
        <v>0</v>
      </c>
      <c r="O20" s="68" t="n">
        <v>25000</v>
      </c>
      <c r="P20" s="68" t="n">
        <v>0</v>
      </c>
      <c r="Q20" s="68" t="n">
        <v>0</v>
      </c>
      <c r="R20" s="68" t="n">
        <v>0</v>
      </c>
      <c r="S20" s="68" t="n">
        <v>0</v>
      </c>
      <c r="T20" s="68" t="n">
        <v>5000</v>
      </c>
      <c r="U20" s="68" t="n">
        <v>0</v>
      </c>
      <c r="V20" s="68" t="n">
        <v>0</v>
      </c>
      <c r="W20" s="68" t="n">
        <v>0</v>
      </c>
      <c r="X20" s="68" t="n">
        <v>5000</v>
      </c>
      <c r="Y20" s="68" t="n">
        <v>0</v>
      </c>
      <c r="Z20" s="68" t="n">
        <v>0</v>
      </c>
      <c r="AA20" s="68" t="n">
        <v>0</v>
      </c>
      <c r="AB20" s="68" t="n">
        <v>15000</v>
      </c>
      <c r="AC20" s="68" t="n">
        <v>0</v>
      </c>
      <c r="AD20" s="68" t="n">
        <v>0</v>
      </c>
      <c r="AE20" s="68" t="n">
        <v>0</v>
      </c>
      <c r="AF20" s="68" t="n">
        <v>0</v>
      </c>
      <c r="AG20" s="68" t="n">
        <v>5000</v>
      </c>
      <c r="AH20" s="68" t="n">
        <v>0</v>
      </c>
      <c r="AI20" s="68" t="n">
        <v>0</v>
      </c>
      <c r="AJ20" s="68" t="n">
        <v>0</v>
      </c>
      <c r="AK20" s="68" t="n">
        <v>8000</v>
      </c>
      <c r="AL20" s="68" t="n">
        <v>0</v>
      </c>
      <c r="AM20" s="68" t="n">
        <v>0</v>
      </c>
      <c r="AN20" s="68" t="n">
        <v>0</v>
      </c>
      <c r="AO20" s="68" t="n">
        <v>18000</v>
      </c>
      <c r="AP20" s="68" t="n">
        <v>0</v>
      </c>
      <c r="AQ20" s="68" t="n">
        <v>0</v>
      </c>
      <c r="AR20" s="68" t="n">
        <v>0</v>
      </c>
      <c r="AS20" s="68" t="n">
        <v>0</v>
      </c>
      <c r="AT20" s="68" t="n">
        <v>5000</v>
      </c>
      <c r="AU20" s="68" t="n">
        <v>0</v>
      </c>
      <c r="AV20" s="68" t="n">
        <v>0</v>
      </c>
      <c r="AW20" s="68" t="n">
        <v>0</v>
      </c>
      <c r="AX20" s="68" t="n">
        <v>8000</v>
      </c>
      <c r="AY20" s="68" t="n">
        <v>0</v>
      </c>
      <c r="AZ20" s="68" t="n">
        <v>0</v>
      </c>
      <c r="BA20" s="68" t="n">
        <v>0</v>
      </c>
      <c r="BB20" s="68" t="n">
        <v>22000</v>
      </c>
      <c r="BC20" s="69" t="n">
        <f aca="true">SUM(OFFSET($B20,0,1,1,Assumptions!$C$8))</f>
        <v>35000</v>
      </c>
      <c r="BD20" s="69" t="n">
        <f aca="true">SUM(OFFSET($B20,0,1+Assumptions!$C$8,1,SUM(Assumptions!$C$9)))</f>
        <v>25000</v>
      </c>
      <c r="BE20" s="69" t="n">
        <f aca="true">SUM(OFFSET($B20,0,1+SUM(Assumptions!$C$8:$C$9),1,SUM(Assumptions!$C$10)))</f>
        <v>31000</v>
      </c>
      <c r="BF20" s="69" t="n">
        <f aca="true">SUM(OFFSET($B20,0,1+SUM(Assumptions!$C$8:$C$10),1,SUM(Assumptions!$C$11)))</f>
        <v>35000</v>
      </c>
      <c r="BG20" s="69" t="n">
        <f aca="false">SUM(BC20:BF20)</f>
        <v>126000</v>
      </c>
    </row>
    <row r="21" s="17" customFormat="true" ht="15.75" hidden="false" customHeight="true" outlineLevel="0" collapsed="false">
      <c r="A21" s="64" t="s">
        <v>326</v>
      </c>
      <c r="B21" s="65" t="s">
        <v>332</v>
      </c>
      <c r="C21" s="68" t="n">
        <v>0</v>
      </c>
      <c r="D21" s="68" t="n">
        <v>0</v>
      </c>
      <c r="E21" s="68" t="n">
        <v>0</v>
      </c>
      <c r="F21" s="68" t="n">
        <v>0</v>
      </c>
      <c r="G21" s="68" t="n">
        <v>250</v>
      </c>
      <c r="H21" s="68" t="n">
        <v>0</v>
      </c>
      <c r="I21" s="68" t="n">
        <v>0</v>
      </c>
      <c r="J21" s="68" t="n">
        <v>0</v>
      </c>
      <c r="K21" s="68" t="n">
        <v>250</v>
      </c>
      <c r="L21" s="68" t="n">
        <v>0</v>
      </c>
      <c r="M21" s="68" t="n">
        <v>0</v>
      </c>
      <c r="N21" s="68" t="n">
        <v>0</v>
      </c>
      <c r="O21" s="68" t="n">
        <v>250</v>
      </c>
      <c r="P21" s="68" t="n">
        <v>0</v>
      </c>
      <c r="Q21" s="68" t="n">
        <v>0</v>
      </c>
      <c r="R21" s="68" t="n">
        <v>0</v>
      </c>
      <c r="S21" s="68" t="n">
        <v>0</v>
      </c>
      <c r="T21" s="68" t="n">
        <v>500</v>
      </c>
      <c r="U21" s="68" t="n">
        <v>0</v>
      </c>
      <c r="V21" s="68" t="n">
        <v>0</v>
      </c>
      <c r="W21" s="68" t="n">
        <v>0</v>
      </c>
      <c r="X21" s="68" t="n">
        <v>500</v>
      </c>
      <c r="Y21" s="68" t="n">
        <v>0</v>
      </c>
      <c r="Z21" s="68" t="n">
        <v>0</v>
      </c>
      <c r="AA21" s="68" t="n">
        <v>0</v>
      </c>
      <c r="AB21" s="68" t="n">
        <v>500</v>
      </c>
      <c r="AC21" s="68" t="n">
        <v>0</v>
      </c>
      <c r="AD21" s="68" t="n">
        <v>0</v>
      </c>
      <c r="AE21" s="68" t="n">
        <v>0</v>
      </c>
      <c r="AF21" s="68" t="n">
        <v>0</v>
      </c>
      <c r="AG21" s="68" t="n">
        <v>500</v>
      </c>
      <c r="AH21" s="68" t="n">
        <v>0</v>
      </c>
      <c r="AI21" s="68" t="n">
        <v>0</v>
      </c>
      <c r="AJ21" s="68" t="n">
        <v>0</v>
      </c>
      <c r="AK21" s="68" t="n">
        <v>500</v>
      </c>
      <c r="AL21" s="68" t="n">
        <v>0</v>
      </c>
      <c r="AM21" s="68" t="n">
        <v>0</v>
      </c>
      <c r="AN21" s="68" t="n">
        <v>0</v>
      </c>
      <c r="AO21" s="68" t="n">
        <v>500</v>
      </c>
      <c r="AP21" s="68" t="n">
        <v>0</v>
      </c>
      <c r="AQ21" s="68" t="n">
        <v>0</v>
      </c>
      <c r="AR21" s="68" t="n">
        <v>0</v>
      </c>
      <c r="AS21" s="68" t="n">
        <v>0</v>
      </c>
      <c r="AT21" s="68" t="n">
        <v>500</v>
      </c>
      <c r="AU21" s="68" t="n">
        <v>0</v>
      </c>
      <c r="AV21" s="68" t="n">
        <v>0</v>
      </c>
      <c r="AW21" s="68" t="n">
        <v>0</v>
      </c>
      <c r="AX21" s="68" t="n">
        <v>500</v>
      </c>
      <c r="AY21" s="68" t="n">
        <v>0</v>
      </c>
      <c r="AZ21" s="68" t="n">
        <v>0</v>
      </c>
      <c r="BA21" s="68" t="n">
        <v>0</v>
      </c>
      <c r="BB21" s="68" t="n">
        <v>500</v>
      </c>
      <c r="BC21" s="69" t="n">
        <f aca="true">SUM(OFFSET($B21,0,1,1,Assumptions!$C$8))</f>
        <v>750</v>
      </c>
      <c r="BD21" s="69" t="n">
        <f aca="true">SUM(OFFSET($B21,0,1+Assumptions!$C$8,1,SUM(Assumptions!$C$9)))</f>
        <v>1500</v>
      </c>
      <c r="BE21" s="69" t="n">
        <f aca="true">SUM(OFFSET($B21,0,1+SUM(Assumptions!$C$8:$C$9),1,SUM(Assumptions!$C$10)))</f>
        <v>1500</v>
      </c>
      <c r="BF21" s="69" t="n">
        <f aca="true">SUM(OFFSET($B21,0,1+SUM(Assumptions!$C$8:$C$10),1,SUM(Assumptions!$C$11)))</f>
        <v>1500</v>
      </c>
      <c r="BG21" s="69" t="n">
        <f aca="false">SUM(BC21:BF21)</f>
        <v>5250</v>
      </c>
    </row>
    <row r="22" s="17" customFormat="true" ht="15.75" hidden="false" customHeight="true" outlineLevel="0" collapsed="false">
      <c r="A22" s="64" t="s">
        <v>326</v>
      </c>
      <c r="B22" s="65" t="s">
        <v>333</v>
      </c>
      <c r="C22" s="68" t="n">
        <v>0</v>
      </c>
      <c r="D22" s="68" t="n">
        <v>0</v>
      </c>
      <c r="E22" s="68" t="n">
        <v>800</v>
      </c>
      <c r="F22" s="68" t="n">
        <v>0</v>
      </c>
      <c r="G22" s="68" t="n">
        <v>0</v>
      </c>
      <c r="H22" s="68" t="n">
        <v>0</v>
      </c>
      <c r="I22" s="68" t="n">
        <v>0</v>
      </c>
      <c r="J22" s="68" t="n">
        <v>860</v>
      </c>
      <c r="K22" s="68" t="n">
        <v>0</v>
      </c>
      <c r="L22" s="68" t="n">
        <v>0</v>
      </c>
      <c r="M22" s="68" t="n">
        <v>860</v>
      </c>
      <c r="N22" s="68" t="n">
        <v>0</v>
      </c>
      <c r="O22" s="68" t="n">
        <v>0</v>
      </c>
      <c r="P22" s="68" t="n">
        <v>0</v>
      </c>
      <c r="Q22" s="68" t="n">
        <v>0</v>
      </c>
      <c r="R22" s="68" t="n">
        <v>920</v>
      </c>
      <c r="S22" s="68" t="n">
        <v>0</v>
      </c>
      <c r="T22" s="68" t="n">
        <v>0</v>
      </c>
      <c r="U22" s="68" t="n">
        <v>0</v>
      </c>
      <c r="V22" s="68" t="n">
        <v>920</v>
      </c>
      <c r="W22" s="68" t="n">
        <v>0</v>
      </c>
      <c r="X22" s="68" t="n">
        <v>0</v>
      </c>
      <c r="Y22" s="68" t="n">
        <v>0</v>
      </c>
      <c r="Z22" s="68" t="n">
        <v>945</v>
      </c>
      <c r="AA22" s="68" t="n">
        <v>0</v>
      </c>
      <c r="AB22" s="68" t="n">
        <v>0</v>
      </c>
      <c r="AC22" s="68" t="n">
        <v>0</v>
      </c>
      <c r="AD22" s="68" t="n">
        <v>0</v>
      </c>
      <c r="AE22" s="68" t="n">
        <v>950</v>
      </c>
      <c r="AF22" s="68" t="n">
        <v>0</v>
      </c>
      <c r="AG22" s="68" t="n">
        <v>0</v>
      </c>
      <c r="AH22" s="68" t="n">
        <v>0</v>
      </c>
      <c r="AI22" s="68" t="n">
        <v>950</v>
      </c>
      <c r="AJ22" s="68" t="n">
        <v>0</v>
      </c>
      <c r="AK22" s="68" t="n">
        <v>0</v>
      </c>
      <c r="AL22" s="68" t="n">
        <v>0</v>
      </c>
      <c r="AM22" s="68" t="n">
        <v>950</v>
      </c>
      <c r="AN22" s="68" t="n">
        <v>0</v>
      </c>
      <c r="AO22" s="68" t="n">
        <v>0</v>
      </c>
      <c r="AP22" s="68" t="n">
        <v>0</v>
      </c>
      <c r="AQ22" s="68" t="n">
        <v>0</v>
      </c>
      <c r="AR22" s="68" t="n">
        <v>950</v>
      </c>
      <c r="AS22" s="68" t="n">
        <v>0</v>
      </c>
      <c r="AT22" s="68" t="n">
        <v>0</v>
      </c>
      <c r="AU22" s="68" t="n">
        <v>0</v>
      </c>
      <c r="AV22" s="68" t="n">
        <v>950</v>
      </c>
      <c r="AW22" s="68" t="n">
        <v>0</v>
      </c>
      <c r="AX22" s="68" t="n">
        <v>0</v>
      </c>
      <c r="AY22" s="68" t="n">
        <v>0</v>
      </c>
      <c r="AZ22" s="68" t="n">
        <v>970</v>
      </c>
      <c r="BA22" s="68" t="n">
        <v>0</v>
      </c>
      <c r="BB22" s="68" t="n">
        <v>0</v>
      </c>
      <c r="BC22" s="69" t="n">
        <f aca="true">SUM(OFFSET($B22,0,1,1,Assumptions!$C$8))</f>
        <v>2520</v>
      </c>
      <c r="BD22" s="69" t="n">
        <f aca="true">SUM(OFFSET($B22,0,1+Assumptions!$C$8,1,SUM(Assumptions!$C$9)))</f>
        <v>2785</v>
      </c>
      <c r="BE22" s="69" t="n">
        <f aca="true">SUM(OFFSET($B22,0,1+SUM(Assumptions!$C$8:$C$9),1,SUM(Assumptions!$C$10)))</f>
        <v>2850</v>
      </c>
      <c r="BF22" s="69" t="n">
        <f aca="true">SUM(OFFSET($B22,0,1+SUM(Assumptions!$C$8:$C$10),1,SUM(Assumptions!$C$11)))</f>
        <v>2870</v>
      </c>
      <c r="BG22" s="69" t="n">
        <f aca="false">SUM(BC22:BF22)</f>
        <v>11025</v>
      </c>
    </row>
    <row r="23" s="17" customFormat="true" ht="15.75" hidden="false" customHeight="true" outlineLevel="0" collapsed="false">
      <c r="A23" s="64" t="s">
        <v>326</v>
      </c>
      <c r="B23" s="65" t="s">
        <v>334</v>
      </c>
      <c r="C23" s="68" t="n">
        <v>0</v>
      </c>
      <c r="D23" s="68" t="n">
        <v>0</v>
      </c>
      <c r="E23" s="68" t="n">
        <v>0</v>
      </c>
      <c r="F23" s="68" t="n">
        <v>0</v>
      </c>
      <c r="G23" s="68" t="n">
        <v>3800</v>
      </c>
      <c r="H23" s="68" t="n">
        <v>0</v>
      </c>
      <c r="I23" s="68" t="n">
        <v>0</v>
      </c>
      <c r="J23" s="68" t="n">
        <v>0</v>
      </c>
      <c r="K23" s="68" t="n">
        <v>0</v>
      </c>
      <c r="L23" s="68" t="n">
        <v>0</v>
      </c>
      <c r="M23" s="68" t="n">
        <v>0</v>
      </c>
      <c r="N23" s="68" t="n">
        <v>0</v>
      </c>
      <c r="O23" s="68" t="n">
        <v>0</v>
      </c>
      <c r="P23" s="68" t="n">
        <v>0</v>
      </c>
      <c r="Q23" s="68" t="n">
        <v>0</v>
      </c>
      <c r="R23" s="68" t="n">
        <v>0</v>
      </c>
      <c r="S23" s="68" t="n">
        <v>0</v>
      </c>
      <c r="T23" s="68" t="n">
        <v>0</v>
      </c>
      <c r="U23" s="68" t="n">
        <v>0</v>
      </c>
      <c r="V23" s="68" t="n">
        <v>1285</v>
      </c>
      <c r="W23" s="68" t="n">
        <v>0</v>
      </c>
      <c r="X23" s="68" t="n">
        <v>0</v>
      </c>
      <c r="Y23" s="68" t="n">
        <v>0</v>
      </c>
      <c r="Z23" s="68" t="n">
        <v>0</v>
      </c>
      <c r="AA23" s="68" t="n">
        <v>0</v>
      </c>
      <c r="AB23" s="68" t="n">
        <v>0</v>
      </c>
      <c r="AC23" s="68" t="n">
        <v>0</v>
      </c>
      <c r="AD23" s="68" t="n">
        <v>0</v>
      </c>
      <c r="AE23" s="68" t="n">
        <v>0</v>
      </c>
      <c r="AF23" s="68" t="n">
        <v>854</v>
      </c>
      <c r="AG23" s="68" t="n">
        <v>0</v>
      </c>
      <c r="AH23" s="68" t="n">
        <v>0</v>
      </c>
      <c r="AI23" s="68" t="n">
        <v>0</v>
      </c>
      <c r="AJ23" s="68" t="n">
        <v>0</v>
      </c>
      <c r="AK23" s="68" t="n">
        <v>0</v>
      </c>
      <c r="AL23" s="68" t="n">
        <v>0</v>
      </c>
      <c r="AM23" s="68" t="n">
        <v>0</v>
      </c>
      <c r="AN23" s="68" t="n">
        <v>0</v>
      </c>
      <c r="AO23" s="68" t="n">
        <v>0</v>
      </c>
      <c r="AP23" s="68" t="n">
        <v>0</v>
      </c>
      <c r="AQ23" s="68" t="n">
        <v>0</v>
      </c>
      <c r="AR23" s="68" t="n">
        <v>0</v>
      </c>
      <c r="AS23" s="68" t="n">
        <v>0</v>
      </c>
      <c r="AT23" s="68" t="n">
        <v>0</v>
      </c>
      <c r="AU23" s="68" t="n">
        <v>0</v>
      </c>
      <c r="AV23" s="68" t="n">
        <v>0</v>
      </c>
      <c r="AW23" s="68" t="n">
        <v>0</v>
      </c>
      <c r="AX23" s="68" t="n">
        <v>4200</v>
      </c>
      <c r="AY23" s="68" t="n">
        <v>0</v>
      </c>
      <c r="AZ23" s="68" t="n">
        <v>0</v>
      </c>
      <c r="BA23" s="68" t="n">
        <v>0</v>
      </c>
      <c r="BB23" s="68" t="n">
        <v>0</v>
      </c>
      <c r="BC23" s="69" t="n">
        <f aca="true">SUM(OFFSET($B23,0,1,1,Assumptions!$C$8))</f>
        <v>3800</v>
      </c>
      <c r="BD23" s="69" t="n">
        <f aca="true">SUM(OFFSET($B23,0,1+Assumptions!$C$8,1,SUM(Assumptions!$C$9)))</f>
        <v>1285</v>
      </c>
      <c r="BE23" s="69" t="n">
        <f aca="true">SUM(OFFSET($B23,0,1+SUM(Assumptions!$C$8:$C$9),1,SUM(Assumptions!$C$10)))</f>
        <v>854</v>
      </c>
      <c r="BF23" s="69" t="n">
        <f aca="true">SUM(OFFSET($B23,0,1+SUM(Assumptions!$C$8:$C$10),1,SUM(Assumptions!$C$11)))</f>
        <v>4200</v>
      </c>
      <c r="BG23" s="69" t="n">
        <f aca="false">SUM(BC23:BF23)</f>
        <v>10139</v>
      </c>
    </row>
    <row r="24" s="17" customFormat="true" ht="15.75" hidden="false" customHeight="true" outlineLevel="0" collapsed="false">
      <c r="A24" s="64" t="s">
        <v>326</v>
      </c>
      <c r="B24" s="65" t="s">
        <v>335</v>
      </c>
      <c r="C24" s="68" t="n">
        <v>1250</v>
      </c>
      <c r="D24" s="68" t="n">
        <v>0</v>
      </c>
      <c r="E24" s="68" t="n">
        <v>0</v>
      </c>
      <c r="F24" s="68" t="n">
        <v>0</v>
      </c>
      <c r="G24" s="68" t="n">
        <v>0</v>
      </c>
      <c r="H24" s="68" t="n">
        <v>0</v>
      </c>
      <c r="I24" s="68" t="n">
        <v>0</v>
      </c>
      <c r="J24" s="68" t="n">
        <v>0</v>
      </c>
      <c r="K24" s="68" t="n">
        <v>0</v>
      </c>
      <c r="L24" s="68" t="n">
        <v>0</v>
      </c>
      <c r="M24" s="68" t="n">
        <v>759</v>
      </c>
      <c r="N24" s="68" t="n">
        <v>0</v>
      </c>
      <c r="O24" s="68" t="n">
        <v>0</v>
      </c>
      <c r="P24" s="68" t="n">
        <v>0</v>
      </c>
      <c r="Q24" s="68" t="n">
        <v>0</v>
      </c>
      <c r="R24" s="68" t="n">
        <v>0</v>
      </c>
      <c r="S24" s="68" t="n">
        <v>0</v>
      </c>
      <c r="T24" s="68" t="n">
        <v>0</v>
      </c>
      <c r="U24" s="68" t="n">
        <v>567</v>
      </c>
      <c r="V24" s="68" t="n">
        <v>0</v>
      </c>
      <c r="W24" s="68" t="n">
        <v>0</v>
      </c>
      <c r="X24" s="68" t="n">
        <v>0</v>
      </c>
      <c r="Y24" s="68" t="n">
        <v>0</v>
      </c>
      <c r="Z24" s="68" t="n">
        <v>0</v>
      </c>
      <c r="AA24" s="68" t="n">
        <v>0</v>
      </c>
      <c r="AB24" s="68" t="n">
        <v>0</v>
      </c>
      <c r="AC24" s="68" t="n">
        <v>0</v>
      </c>
      <c r="AD24" s="68" t="n">
        <v>0</v>
      </c>
      <c r="AE24" s="68" t="n">
        <v>0</v>
      </c>
      <c r="AF24" s="68" t="n">
        <v>0</v>
      </c>
      <c r="AG24" s="68" t="n">
        <v>0</v>
      </c>
      <c r="AH24" s="68" t="n">
        <v>0</v>
      </c>
      <c r="AI24" s="68" t="n">
        <v>764</v>
      </c>
      <c r="AJ24" s="68" t="n">
        <v>0</v>
      </c>
      <c r="AK24" s="68" t="n">
        <v>0</v>
      </c>
      <c r="AL24" s="68" t="n">
        <v>0</v>
      </c>
      <c r="AM24" s="68" t="n">
        <v>0</v>
      </c>
      <c r="AN24" s="68" t="n">
        <v>0</v>
      </c>
      <c r="AO24" s="68" t="n">
        <v>0</v>
      </c>
      <c r="AP24" s="68" t="n">
        <v>0</v>
      </c>
      <c r="AQ24" s="68" t="n">
        <v>0</v>
      </c>
      <c r="AR24" s="68" t="n">
        <v>0</v>
      </c>
      <c r="AS24" s="68" t="n">
        <v>3556</v>
      </c>
      <c r="AT24" s="68" t="n">
        <v>0</v>
      </c>
      <c r="AU24" s="68" t="n">
        <v>0</v>
      </c>
      <c r="AV24" s="68" t="n">
        <v>0</v>
      </c>
      <c r="AW24" s="68" t="n">
        <v>0</v>
      </c>
      <c r="AX24" s="68" t="n">
        <v>0</v>
      </c>
      <c r="AY24" s="68" t="n">
        <v>0</v>
      </c>
      <c r="AZ24" s="68" t="n">
        <v>0</v>
      </c>
      <c r="BA24" s="68" t="n">
        <v>0</v>
      </c>
      <c r="BB24" s="68" t="n">
        <v>987</v>
      </c>
      <c r="BC24" s="69" t="n">
        <f aca="true">SUM(OFFSET($B24,0,1,1,Assumptions!$C$8))</f>
        <v>2009</v>
      </c>
      <c r="BD24" s="69" t="n">
        <f aca="true">SUM(OFFSET($B24,0,1+Assumptions!$C$8,1,SUM(Assumptions!$C$9)))</f>
        <v>567</v>
      </c>
      <c r="BE24" s="69" t="n">
        <f aca="true">SUM(OFFSET($B24,0,1+SUM(Assumptions!$C$8:$C$9),1,SUM(Assumptions!$C$10)))</f>
        <v>764</v>
      </c>
      <c r="BF24" s="69" t="n">
        <f aca="true">SUM(OFFSET($B24,0,1+SUM(Assumptions!$C$8:$C$10),1,SUM(Assumptions!$C$11)))</f>
        <v>4543</v>
      </c>
      <c r="BG24" s="69" t="n">
        <f aca="false">SUM(BC24:BF24)</f>
        <v>7883</v>
      </c>
    </row>
    <row r="25" s="17" customFormat="true" ht="15.75" hidden="false" customHeight="true" outlineLevel="0" collapsed="false">
      <c r="A25" s="64" t="s">
        <v>326</v>
      </c>
      <c r="B25" s="65" t="s">
        <v>336</v>
      </c>
      <c r="C25" s="68" t="n">
        <v>0</v>
      </c>
      <c r="D25" s="68" t="n">
        <v>0</v>
      </c>
      <c r="E25" s="68" t="n">
        <v>0</v>
      </c>
      <c r="F25" s="68" t="n">
        <v>0</v>
      </c>
      <c r="G25" s="68" t="n">
        <v>1000</v>
      </c>
      <c r="H25" s="68" t="n">
        <v>0</v>
      </c>
      <c r="I25" s="68" t="n">
        <v>0</v>
      </c>
      <c r="J25" s="68" t="n">
        <v>0</v>
      </c>
      <c r="K25" s="68" t="n">
        <v>1000</v>
      </c>
      <c r="L25" s="68" t="n">
        <v>0</v>
      </c>
      <c r="M25" s="68" t="n">
        <v>0</v>
      </c>
      <c r="N25" s="68" t="n">
        <v>0</v>
      </c>
      <c r="O25" s="68" t="n">
        <v>1000</v>
      </c>
      <c r="P25" s="68" t="n">
        <v>0</v>
      </c>
      <c r="Q25" s="68" t="n">
        <v>0</v>
      </c>
      <c r="R25" s="68" t="n">
        <v>0</v>
      </c>
      <c r="S25" s="68" t="n">
        <v>0</v>
      </c>
      <c r="T25" s="68" t="n">
        <v>1000</v>
      </c>
      <c r="U25" s="68" t="n">
        <v>0</v>
      </c>
      <c r="V25" s="68" t="n">
        <v>0</v>
      </c>
      <c r="W25" s="68" t="n">
        <v>0</v>
      </c>
      <c r="X25" s="68" t="n">
        <v>1000</v>
      </c>
      <c r="Y25" s="68" t="n">
        <v>0</v>
      </c>
      <c r="Z25" s="68" t="n">
        <v>0</v>
      </c>
      <c r="AA25" s="68" t="n">
        <v>0</v>
      </c>
      <c r="AB25" s="68" t="n">
        <v>1000</v>
      </c>
      <c r="AC25" s="68" t="n">
        <v>0</v>
      </c>
      <c r="AD25" s="68" t="n">
        <v>0</v>
      </c>
      <c r="AE25" s="68" t="n">
        <v>0</v>
      </c>
      <c r="AF25" s="68" t="n">
        <v>0</v>
      </c>
      <c r="AG25" s="68" t="n">
        <v>1000</v>
      </c>
      <c r="AH25" s="68" t="n">
        <v>0</v>
      </c>
      <c r="AI25" s="68" t="n">
        <v>0</v>
      </c>
      <c r="AJ25" s="68" t="n">
        <v>0</v>
      </c>
      <c r="AK25" s="68" t="n">
        <v>1000</v>
      </c>
      <c r="AL25" s="68" t="n">
        <v>0</v>
      </c>
      <c r="AM25" s="68" t="n">
        <v>0</v>
      </c>
      <c r="AN25" s="68" t="n">
        <v>0</v>
      </c>
      <c r="AO25" s="68" t="n">
        <v>1000</v>
      </c>
      <c r="AP25" s="68" t="n">
        <v>0</v>
      </c>
      <c r="AQ25" s="68" t="n">
        <v>0</v>
      </c>
      <c r="AR25" s="68" t="n">
        <v>0</v>
      </c>
      <c r="AS25" s="68" t="n">
        <v>0</v>
      </c>
      <c r="AT25" s="68" t="n">
        <v>1000</v>
      </c>
      <c r="AU25" s="68" t="n">
        <v>0</v>
      </c>
      <c r="AV25" s="68" t="n">
        <v>0</v>
      </c>
      <c r="AW25" s="68" t="n">
        <v>0</v>
      </c>
      <c r="AX25" s="68" t="n">
        <v>1000</v>
      </c>
      <c r="AY25" s="68" t="n">
        <v>0</v>
      </c>
      <c r="AZ25" s="68" t="n">
        <v>0</v>
      </c>
      <c r="BA25" s="68" t="n">
        <v>0</v>
      </c>
      <c r="BB25" s="68" t="n">
        <v>1000</v>
      </c>
      <c r="BC25" s="69" t="n">
        <f aca="true">SUM(OFFSET($B25,0,1,1,Assumptions!$C$8))</f>
        <v>3000</v>
      </c>
      <c r="BD25" s="69" t="n">
        <f aca="true">SUM(OFFSET($B25,0,1+Assumptions!$C$8,1,SUM(Assumptions!$C$9)))</f>
        <v>3000</v>
      </c>
      <c r="BE25" s="69" t="n">
        <f aca="true">SUM(OFFSET($B25,0,1+SUM(Assumptions!$C$8:$C$9),1,SUM(Assumptions!$C$10)))</f>
        <v>3000</v>
      </c>
      <c r="BF25" s="69" t="n">
        <f aca="true">SUM(OFFSET($B25,0,1+SUM(Assumptions!$C$8:$C$10),1,SUM(Assumptions!$C$11)))</f>
        <v>3000</v>
      </c>
      <c r="BG25" s="69" t="n">
        <f aca="false">SUM(BC25:BF25)</f>
        <v>12000</v>
      </c>
    </row>
    <row r="26" s="17" customFormat="true" ht="15.75" hidden="false" customHeight="true" outlineLevel="0" collapsed="false">
      <c r="A26" s="64" t="s">
        <v>326</v>
      </c>
      <c r="B26" s="65" t="s">
        <v>337</v>
      </c>
      <c r="C26" s="68" t="n">
        <v>0</v>
      </c>
      <c r="D26" s="68" t="n">
        <v>0</v>
      </c>
      <c r="E26" s="68" t="n">
        <v>0</v>
      </c>
      <c r="F26" s="68" t="n">
        <v>0</v>
      </c>
      <c r="G26" s="68" t="n">
        <v>0</v>
      </c>
      <c r="H26" s="68" t="n">
        <v>0</v>
      </c>
      <c r="I26" s="68" t="n">
        <v>0</v>
      </c>
      <c r="J26" s="68" t="n">
        <v>0</v>
      </c>
      <c r="K26" s="68" t="n">
        <v>0</v>
      </c>
      <c r="L26" s="68" t="n">
        <v>0</v>
      </c>
      <c r="M26" s="68" t="n">
        <v>0</v>
      </c>
      <c r="N26" s="68" t="n">
        <v>0</v>
      </c>
      <c r="O26" s="68" t="n">
        <v>0</v>
      </c>
      <c r="P26" s="68" t="n">
        <v>0</v>
      </c>
      <c r="Q26" s="68" t="n">
        <v>0</v>
      </c>
      <c r="R26" s="68" t="n">
        <v>0</v>
      </c>
      <c r="S26" s="68" t="n">
        <v>12000</v>
      </c>
      <c r="T26" s="68"/>
      <c r="U26" s="68" t="n">
        <v>0</v>
      </c>
      <c r="V26" s="68" t="n">
        <v>0</v>
      </c>
      <c r="W26" s="68" t="n">
        <v>0</v>
      </c>
      <c r="X26" s="68" t="n">
        <v>0</v>
      </c>
      <c r="Y26" s="68" t="n">
        <v>0</v>
      </c>
      <c r="Z26" s="68" t="n">
        <v>0</v>
      </c>
      <c r="AA26" s="68" t="n">
        <v>0</v>
      </c>
      <c r="AB26" s="68" t="n">
        <v>0</v>
      </c>
      <c r="AC26" s="68" t="n">
        <v>0</v>
      </c>
      <c r="AD26" s="68" t="n">
        <v>0</v>
      </c>
      <c r="AE26" s="68" t="n">
        <v>0</v>
      </c>
      <c r="AF26" s="68" t="n">
        <v>0</v>
      </c>
      <c r="AG26" s="68" t="n">
        <v>0</v>
      </c>
      <c r="AH26" s="68" t="n">
        <v>0</v>
      </c>
      <c r="AI26" s="68" t="n">
        <v>0</v>
      </c>
      <c r="AJ26" s="68" t="n">
        <v>0</v>
      </c>
      <c r="AK26" s="68" t="n">
        <v>0</v>
      </c>
      <c r="AL26" s="68" t="n">
        <v>0</v>
      </c>
      <c r="AM26" s="68" t="n">
        <v>0</v>
      </c>
      <c r="AN26" s="68" t="n">
        <v>0</v>
      </c>
      <c r="AO26" s="68" t="n">
        <v>0</v>
      </c>
      <c r="AP26" s="68" t="n">
        <v>0</v>
      </c>
      <c r="AQ26" s="68" t="n">
        <v>0</v>
      </c>
      <c r="AR26" s="68" t="n">
        <v>22000</v>
      </c>
      <c r="AS26" s="68" t="n">
        <v>0</v>
      </c>
      <c r="AT26" s="68" t="n">
        <v>0</v>
      </c>
      <c r="AU26" s="68" t="n">
        <v>0</v>
      </c>
      <c r="AV26" s="68" t="n">
        <v>0</v>
      </c>
      <c r="AW26" s="68" t="n">
        <v>0</v>
      </c>
      <c r="AX26" s="68" t="n">
        <v>0</v>
      </c>
      <c r="AY26" s="68" t="n">
        <v>0</v>
      </c>
      <c r="AZ26" s="68" t="n">
        <v>0</v>
      </c>
      <c r="BA26" s="68" t="n">
        <v>0</v>
      </c>
      <c r="BB26" s="68" t="n">
        <v>0</v>
      </c>
      <c r="BC26" s="69" t="n">
        <f aca="true">SUM(OFFSET($B26,0,1,1,Assumptions!$C$8))</f>
        <v>0</v>
      </c>
      <c r="BD26" s="69" t="n">
        <f aca="true">SUM(OFFSET($B26,0,1+Assumptions!$C$8,1,SUM(Assumptions!$C$9)))</f>
        <v>12000</v>
      </c>
      <c r="BE26" s="69" t="n">
        <f aca="true">SUM(OFFSET($B26,0,1+SUM(Assumptions!$C$8:$C$9),1,SUM(Assumptions!$C$10)))</f>
        <v>0</v>
      </c>
      <c r="BF26" s="69" t="n">
        <f aca="true">SUM(OFFSET($B26,0,1+SUM(Assumptions!$C$8:$C$10),1,SUM(Assumptions!$C$11)))</f>
        <v>22000</v>
      </c>
      <c r="BG26" s="69" t="n">
        <f aca="false">SUM(BC26:BF26)</f>
        <v>34000</v>
      </c>
    </row>
    <row r="27" s="17" customFormat="true" ht="15.75" hidden="false" customHeight="true" outlineLevel="0" collapsed="false">
      <c r="A27" s="64" t="s">
        <v>321</v>
      </c>
      <c r="B27" s="65" t="s">
        <v>338</v>
      </c>
      <c r="C27" s="68" t="n">
        <v>0</v>
      </c>
      <c r="D27" s="68" t="n">
        <v>0</v>
      </c>
      <c r="E27" s="68" t="n">
        <v>0</v>
      </c>
      <c r="F27" s="68" t="n">
        <v>0</v>
      </c>
      <c r="G27" s="68" t="n">
        <v>0</v>
      </c>
      <c r="H27" s="68" t="n">
        <v>8000</v>
      </c>
      <c r="I27" s="68" t="n">
        <v>0</v>
      </c>
      <c r="J27" s="68" t="n">
        <v>0</v>
      </c>
      <c r="K27" s="68" t="n">
        <v>0</v>
      </c>
      <c r="L27" s="68" t="n">
        <v>0</v>
      </c>
      <c r="M27" s="68" t="n">
        <v>0</v>
      </c>
      <c r="N27" s="68" t="n">
        <v>0</v>
      </c>
      <c r="O27" s="68" t="n">
        <v>0</v>
      </c>
      <c r="P27" s="68" t="n">
        <v>0</v>
      </c>
      <c r="Q27" s="68" t="n">
        <v>0</v>
      </c>
      <c r="R27" s="68" t="n">
        <v>0</v>
      </c>
      <c r="S27" s="68" t="n">
        <v>0</v>
      </c>
      <c r="T27" s="68" t="n">
        <v>0</v>
      </c>
      <c r="U27" s="68" t="n">
        <v>0</v>
      </c>
      <c r="V27" s="68" t="n">
        <v>0</v>
      </c>
      <c r="W27" s="68" t="n">
        <v>0</v>
      </c>
      <c r="X27" s="68" t="n">
        <v>0</v>
      </c>
      <c r="Y27" s="68" t="n">
        <v>0</v>
      </c>
      <c r="Z27" s="68" t="n">
        <v>0</v>
      </c>
      <c r="AA27" s="68" t="n">
        <v>0</v>
      </c>
      <c r="AB27" s="68" t="n">
        <v>0</v>
      </c>
      <c r="AC27" s="68" t="n">
        <v>0</v>
      </c>
      <c r="AD27" s="68" t="n">
        <v>0</v>
      </c>
      <c r="AE27" s="68" t="n">
        <v>0</v>
      </c>
      <c r="AF27" s="68" t="n">
        <v>0</v>
      </c>
      <c r="AG27" s="68" t="n">
        <v>0</v>
      </c>
      <c r="AH27" s="68" t="n">
        <v>10000</v>
      </c>
      <c r="AI27" s="68" t="n">
        <v>0</v>
      </c>
      <c r="AJ27" s="68" t="n">
        <v>0</v>
      </c>
      <c r="AK27" s="68" t="n">
        <v>0</v>
      </c>
      <c r="AL27" s="68" t="n">
        <v>0</v>
      </c>
      <c r="AM27" s="68" t="n">
        <v>0</v>
      </c>
      <c r="AN27" s="68" t="n">
        <v>0</v>
      </c>
      <c r="AO27" s="68" t="n">
        <v>0</v>
      </c>
      <c r="AP27" s="68" t="n">
        <v>0</v>
      </c>
      <c r="AQ27" s="68" t="n">
        <v>0</v>
      </c>
      <c r="AR27" s="68" t="n">
        <v>0</v>
      </c>
      <c r="AS27" s="68" t="n">
        <v>0</v>
      </c>
      <c r="AT27" s="68" t="n">
        <v>0</v>
      </c>
      <c r="AU27" s="68" t="n">
        <v>0</v>
      </c>
      <c r="AV27" s="68" t="n">
        <v>0</v>
      </c>
      <c r="AW27" s="68" t="n">
        <v>0</v>
      </c>
      <c r="AX27" s="68" t="n">
        <v>0</v>
      </c>
      <c r="AY27" s="68" t="n">
        <v>0</v>
      </c>
      <c r="AZ27" s="68" t="n">
        <v>0</v>
      </c>
      <c r="BA27" s="68" t="n">
        <v>0</v>
      </c>
      <c r="BB27" s="68" t="n">
        <v>0</v>
      </c>
      <c r="BC27" s="69" t="n">
        <f aca="true">SUM(OFFSET($B27,0,1,1,Assumptions!$C$8))</f>
        <v>8000</v>
      </c>
      <c r="BD27" s="69" t="n">
        <f aca="true">SUM(OFFSET($B27,0,1+Assumptions!$C$8,1,SUM(Assumptions!$C$9)))</f>
        <v>0</v>
      </c>
      <c r="BE27" s="69" t="n">
        <f aca="true">SUM(OFFSET($B27,0,1+SUM(Assumptions!$C$8:$C$9),1,SUM(Assumptions!$C$10)))</f>
        <v>10000</v>
      </c>
      <c r="BF27" s="69" t="n">
        <f aca="true">SUM(OFFSET($B27,0,1+SUM(Assumptions!$C$8:$C$10),1,SUM(Assumptions!$C$11)))</f>
        <v>0</v>
      </c>
      <c r="BG27" s="69" t="n">
        <f aca="false">SUM(BC27:BF27)</f>
        <v>18000</v>
      </c>
    </row>
    <row r="28" s="17" customFormat="true" ht="15.75" hidden="false" customHeight="true" outlineLevel="0" collapsed="false">
      <c r="A28" s="64" t="s">
        <v>326</v>
      </c>
      <c r="B28" s="65" t="s">
        <v>339</v>
      </c>
      <c r="C28" s="68" t="n">
        <v>2000</v>
      </c>
      <c r="D28" s="68" t="n">
        <v>0</v>
      </c>
      <c r="E28" s="68" t="n">
        <v>0</v>
      </c>
      <c r="F28" s="68" t="n">
        <v>0</v>
      </c>
      <c r="G28" s="68" t="n">
        <v>0</v>
      </c>
      <c r="H28" s="68" t="n">
        <v>2000</v>
      </c>
      <c r="I28" s="68" t="n">
        <v>0</v>
      </c>
      <c r="J28" s="68" t="n">
        <v>0</v>
      </c>
      <c r="K28" s="68" t="n">
        <v>0</v>
      </c>
      <c r="L28" s="68" t="n">
        <v>2000</v>
      </c>
      <c r="M28" s="68" t="n">
        <v>0</v>
      </c>
      <c r="N28" s="68" t="n">
        <v>0</v>
      </c>
      <c r="O28" s="68" t="n">
        <v>0</v>
      </c>
      <c r="P28" s="68" t="n">
        <v>2000</v>
      </c>
      <c r="Q28" s="68" t="n">
        <v>0</v>
      </c>
      <c r="R28" s="68" t="n">
        <v>0</v>
      </c>
      <c r="S28" s="68" t="n">
        <v>0</v>
      </c>
      <c r="T28" s="68" t="n">
        <v>0</v>
      </c>
      <c r="U28" s="68" t="n">
        <v>2000</v>
      </c>
      <c r="V28" s="68" t="n">
        <v>0</v>
      </c>
      <c r="W28" s="68" t="n">
        <v>0</v>
      </c>
      <c r="X28" s="68" t="n">
        <v>0</v>
      </c>
      <c r="Y28" s="68" t="n">
        <v>2000</v>
      </c>
      <c r="Z28" s="68" t="n">
        <v>0</v>
      </c>
      <c r="AA28" s="68" t="n">
        <v>0</v>
      </c>
      <c r="AB28" s="68" t="n">
        <v>0</v>
      </c>
      <c r="AC28" s="68" t="n">
        <v>2000</v>
      </c>
      <c r="AD28" s="68" t="n">
        <v>0</v>
      </c>
      <c r="AE28" s="68" t="n">
        <v>0</v>
      </c>
      <c r="AF28" s="68" t="n">
        <v>0</v>
      </c>
      <c r="AG28" s="68" t="n">
        <v>0</v>
      </c>
      <c r="AH28" s="68" t="n">
        <v>2000</v>
      </c>
      <c r="AI28" s="68" t="n">
        <v>0</v>
      </c>
      <c r="AJ28" s="68" t="n">
        <v>0</v>
      </c>
      <c r="AK28" s="68" t="n">
        <v>0</v>
      </c>
      <c r="AL28" s="68" t="n">
        <v>2000</v>
      </c>
      <c r="AM28" s="68" t="n">
        <v>0</v>
      </c>
      <c r="AN28" s="68" t="n">
        <v>0</v>
      </c>
      <c r="AO28" s="68" t="n">
        <v>0</v>
      </c>
      <c r="AP28" s="68" t="n">
        <v>0</v>
      </c>
      <c r="AQ28" s="68" t="n">
        <v>2000</v>
      </c>
      <c r="AR28" s="68" t="n">
        <v>0</v>
      </c>
      <c r="AS28" s="68" t="n">
        <v>0</v>
      </c>
      <c r="AT28" s="68" t="n">
        <v>0</v>
      </c>
      <c r="AU28" s="68" t="n">
        <v>2000</v>
      </c>
      <c r="AV28" s="68" t="n">
        <v>0</v>
      </c>
      <c r="AW28" s="68" t="n">
        <v>0</v>
      </c>
      <c r="AX28" s="68" t="n">
        <v>0</v>
      </c>
      <c r="AY28" s="68" t="n">
        <v>2000</v>
      </c>
      <c r="AZ28" s="68" t="n">
        <v>0</v>
      </c>
      <c r="BA28" s="68" t="n">
        <v>0</v>
      </c>
      <c r="BB28" s="68" t="n">
        <v>0</v>
      </c>
      <c r="BC28" s="69" t="n">
        <f aca="true">SUM(OFFSET($B28,0,1,1,Assumptions!$C$8))</f>
        <v>6000</v>
      </c>
      <c r="BD28" s="69" t="n">
        <f aca="true">SUM(OFFSET($B28,0,1+Assumptions!$C$8,1,SUM(Assumptions!$C$9)))</f>
        <v>6000</v>
      </c>
      <c r="BE28" s="69" t="n">
        <f aca="true">SUM(OFFSET($B28,0,1+SUM(Assumptions!$C$8:$C$9),1,SUM(Assumptions!$C$10)))</f>
        <v>6000</v>
      </c>
      <c r="BF28" s="69" t="n">
        <f aca="true">SUM(OFFSET($B28,0,1+SUM(Assumptions!$C$8:$C$10),1,SUM(Assumptions!$C$11)))</f>
        <v>6000</v>
      </c>
      <c r="BG28" s="69" t="n">
        <f aca="false">SUM(BC28:BF28)</f>
        <v>24000</v>
      </c>
    </row>
    <row r="29" s="17" customFormat="true" ht="15.75" hidden="false" customHeight="true" outlineLevel="0" collapsed="false">
      <c r="A29" s="64" t="s">
        <v>321</v>
      </c>
      <c r="B29" s="65" t="s">
        <v>340</v>
      </c>
      <c r="C29" s="68" t="n">
        <v>0</v>
      </c>
      <c r="D29" s="68" t="n">
        <v>0</v>
      </c>
      <c r="E29" s="68" t="n">
        <v>0</v>
      </c>
      <c r="F29" s="68" t="n">
        <v>0</v>
      </c>
      <c r="G29" s="68" t="n">
        <v>0</v>
      </c>
      <c r="H29" s="68" t="n">
        <v>0</v>
      </c>
      <c r="I29" s="68" t="n">
        <v>0</v>
      </c>
      <c r="J29" s="68" t="n">
        <v>0</v>
      </c>
      <c r="K29" s="68" t="n">
        <v>0</v>
      </c>
      <c r="L29" s="68" t="n">
        <v>0</v>
      </c>
      <c r="M29" s="68" t="n">
        <v>0</v>
      </c>
      <c r="N29" s="68" t="n">
        <v>0</v>
      </c>
      <c r="O29" s="68" t="n">
        <v>0</v>
      </c>
      <c r="P29" s="68" t="n">
        <v>0</v>
      </c>
      <c r="Q29" s="68" t="n">
        <v>0</v>
      </c>
      <c r="R29" s="68" t="n">
        <v>0</v>
      </c>
      <c r="S29" s="68" t="n">
        <v>0</v>
      </c>
      <c r="T29" s="68" t="n">
        <v>0</v>
      </c>
      <c r="U29" s="68" t="n">
        <v>0</v>
      </c>
      <c r="V29" s="68" t="n">
        <v>0</v>
      </c>
      <c r="W29" s="68" t="n">
        <v>0</v>
      </c>
      <c r="X29" s="68" t="n">
        <v>0</v>
      </c>
      <c r="Y29" s="68" t="n">
        <v>0</v>
      </c>
      <c r="Z29" s="68" t="n">
        <v>12340</v>
      </c>
      <c r="AA29" s="68" t="n">
        <v>0</v>
      </c>
      <c r="AB29" s="68" t="n">
        <v>0</v>
      </c>
      <c r="AC29" s="68" t="n">
        <v>0</v>
      </c>
      <c r="AD29" s="68" t="n">
        <v>0</v>
      </c>
      <c r="AE29" s="68" t="n">
        <v>0</v>
      </c>
      <c r="AF29" s="68" t="n">
        <v>0</v>
      </c>
      <c r="AG29" s="68" t="n">
        <v>0</v>
      </c>
      <c r="AH29" s="68" t="n">
        <v>0</v>
      </c>
      <c r="AI29" s="68" t="n">
        <v>0</v>
      </c>
      <c r="AJ29" s="68" t="n">
        <v>22000</v>
      </c>
      <c r="AK29" s="68" t="n">
        <v>0</v>
      </c>
      <c r="AL29" s="68" t="n">
        <v>0</v>
      </c>
      <c r="AM29" s="68" t="n">
        <v>0</v>
      </c>
      <c r="AN29" s="68" t="n">
        <v>0</v>
      </c>
      <c r="AO29" s="68" t="n">
        <v>0</v>
      </c>
      <c r="AP29" s="68" t="n">
        <v>0</v>
      </c>
      <c r="AQ29" s="68" t="n">
        <v>0</v>
      </c>
      <c r="AR29" s="68" t="n">
        <v>0</v>
      </c>
      <c r="AS29" s="68" t="n">
        <v>0</v>
      </c>
      <c r="AT29" s="68" t="n">
        <v>0</v>
      </c>
      <c r="AU29" s="68" t="n">
        <v>0</v>
      </c>
      <c r="AV29" s="68" t="n">
        <v>0</v>
      </c>
      <c r="AW29" s="68" t="n">
        <v>0</v>
      </c>
      <c r="AX29" s="68" t="n">
        <v>0</v>
      </c>
      <c r="AY29" s="68" t="n">
        <v>0</v>
      </c>
      <c r="AZ29" s="68" t="n">
        <v>0</v>
      </c>
      <c r="BA29" s="68" t="n">
        <v>14000</v>
      </c>
      <c r="BB29" s="68" t="n">
        <v>0</v>
      </c>
      <c r="BC29" s="69" t="n">
        <f aca="true">SUM(OFFSET($B29,0,1,1,Assumptions!$C$8))</f>
        <v>0</v>
      </c>
      <c r="BD29" s="69" t="n">
        <f aca="true">SUM(OFFSET($B29,0,1+Assumptions!$C$8,1,SUM(Assumptions!$C$9)))</f>
        <v>12340</v>
      </c>
      <c r="BE29" s="69" t="n">
        <f aca="true">SUM(OFFSET($B29,0,1+SUM(Assumptions!$C$8:$C$9),1,SUM(Assumptions!$C$10)))</f>
        <v>22000</v>
      </c>
      <c r="BF29" s="69" t="n">
        <f aca="true">SUM(OFFSET($B29,0,1+SUM(Assumptions!$C$8:$C$10),1,SUM(Assumptions!$C$11)))</f>
        <v>14000</v>
      </c>
      <c r="BG29" s="69" t="n">
        <f aca="false">SUM(BC29:BF29)</f>
        <v>48340</v>
      </c>
    </row>
    <row r="30" s="17" customFormat="true" ht="15.75" hidden="false" customHeight="true" outlineLevel="0" collapsed="false">
      <c r="A30" s="64" t="s">
        <v>326</v>
      </c>
      <c r="B30" s="65" t="s">
        <v>341</v>
      </c>
      <c r="C30" s="68" t="n">
        <v>0</v>
      </c>
      <c r="D30" s="68" t="n">
        <v>0</v>
      </c>
      <c r="E30" s="68" t="n">
        <v>0</v>
      </c>
      <c r="F30" s="68" t="n">
        <v>0</v>
      </c>
      <c r="G30" s="68" t="n">
        <v>0</v>
      </c>
      <c r="H30" s="68" t="n">
        <v>0</v>
      </c>
      <c r="I30" s="68" t="n">
        <v>0</v>
      </c>
      <c r="J30" s="68" t="n">
        <v>1800</v>
      </c>
      <c r="K30" s="68" t="n">
        <v>0</v>
      </c>
      <c r="L30" s="68" t="n">
        <v>0</v>
      </c>
      <c r="M30" s="68" t="n">
        <v>0</v>
      </c>
      <c r="N30" s="68" t="n">
        <v>0</v>
      </c>
      <c r="O30" s="68" t="n">
        <v>0</v>
      </c>
      <c r="P30" s="68" t="n">
        <v>0</v>
      </c>
      <c r="Q30" s="68" t="n">
        <v>0</v>
      </c>
      <c r="R30" s="68" t="n">
        <v>0</v>
      </c>
      <c r="S30" s="68" t="n">
        <v>0</v>
      </c>
      <c r="T30" s="68" t="n">
        <v>0</v>
      </c>
      <c r="U30" s="68" t="n">
        <v>0</v>
      </c>
      <c r="V30" s="68" t="n">
        <v>0</v>
      </c>
      <c r="W30" s="68" t="n">
        <v>9000</v>
      </c>
      <c r="X30" s="68" t="n">
        <v>0</v>
      </c>
      <c r="Y30" s="68" t="n">
        <v>0</v>
      </c>
      <c r="Z30" s="68" t="n">
        <v>0</v>
      </c>
      <c r="AA30" s="68" t="n">
        <v>0</v>
      </c>
      <c r="AB30" s="68" t="n">
        <v>0</v>
      </c>
      <c r="AC30" s="68" t="n">
        <v>0</v>
      </c>
      <c r="AD30" s="68" t="n">
        <v>0</v>
      </c>
      <c r="AE30" s="68" t="n">
        <v>0</v>
      </c>
      <c r="AF30" s="68" t="n">
        <v>0</v>
      </c>
      <c r="AG30" s="68" t="n">
        <v>0</v>
      </c>
      <c r="AH30" s="68" t="n">
        <v>0</v>
      </c>
      <c r="AI30" s="68" t="n">
        <v>0</v>
      </c>
      <c r="AJ30" s="68" t="n">
        <v>0</v>
      </c>
      <c r="AK30" s="68" t="n">
        <v>0</v>
      </c>
      <c r="AL30" s="68" t="n">
        <v>0</v>
      </c>
      <c r="AM30" s="68" t="n">
        <v>0</v>
      </c>
      <c r="AN30" s="68" t="n">
        <v>0</v>
      </c>
      <c r="AO30" s="68" t="n">
        <v>0</v>
      </c>
      <c r="AP30" s="68" t="n">
        <v>0</v>
      </c>
      <c r="AQ30" s="68" t="n">
        <v>0</v>
      </c>
      <c r="AR30" s="68" t="n">
        <v>0</v>
      </c>
      <c r="AS30" s="68" t="n">
        <v>0</v>
      </c>
      <c r="AT30" s="68" t="n">
        <v>0</v>
      </c>
      <c r="AU30" s="68" t="n">
        <v>0</v>
      </c>
      <c r="AV30" s="68" t="n">
        <v>0</v>
      </c>
      <c r="AW30" s="68" t="n">
        <v>3200</v>
      </c>
      <c r="AX30" s="68" t="n">
        <v>0</v>
      </c>
      <c r="AY30" s="68" t="n">
        <v>0</v>
      </c>
      <c r="AZ30" s="68" t="n">
        <v>0</v>
      </c>
      <c r="BA30" s="68" t="n">
        <v>0</v>
      </c>
      <c r="BB30" s="68" t="n">
        <v>0</v>
      </c>
      <c r="BC30" s="69" t="n">
        <f aca="true">SUM(OFFSET($B30,0,1,1,Assumptions!$C$8))</f>
        <v>1800</v>
      </c>
      <c r="BD30" s="69" t="n">
        <f aca="true">SUM(OFFSET($B30,0,1+Assumptions!$C$8,1,SUM(Assumptions!$C$9)))</f>
        <v>9000</v>
      </c>
      <c r="BE30" s="69" t="n">
        <f aca="true">SUM(OFFSET($B30,0,1+SUM(Assumptions!$C$8:$C$9),1,SUM(Assumptions!$C$10)))</f>
        <v>0</v>
      </c>
      <c r="BF30" s="69" t="n">
        <f aca="true">SUM(OFFSET($B30,0,1+SUM(Assumptions!$C$8:$C$10),1,SUM(Assumptions!$C$11)))</f>
        <v>3200</v>
      </c>
      <c r="BG30" s="69" t="n">
        <f aca="false">SUM(BC30:BF30)</f>
        <v>14000</v>
      </c>
    </row>
    <row r="31" s="17" customFormat="true" ht="15.75" hidden="false" customHeight="true" outlineLevel="0" collapsed="false">
      <c r="A31" s="64" t="s">
        <v>326</v>
      </c>
      <c r="B31" s="65" t="s">
        <v>342</v>
      </c>
      <c r="C31" s="68" t="n">
        <v>0</v>
      </c>
      <c r="D31" s="68" t="n">
        <v>0</v>
      </c>
      <c r="E31" s="68" t="n">
        <v>0</v>
      </c>
      <c r="F31" s="68" t="n">
        <v>0</v>
      </c>
      <c r="G31" s="68" t="n">
        <v>100</v>
      </c>
      <c r="H31" s="68" t="n">
        <v>0</v>
      </c>
      <c r="I31" s="68" t="n">
        <v>0</v>
      </c>
      <c r="J31" s="68" t="n">
        <v>0</v>
      </c>
      <c r="K31" s="68" t="n">
        <v>100</v>
      </c>
      <c r="L31" s="68" t="n">
        <v>0</v>
      </c>
      <c r="M31" s="68" t="n">
        <v>0</v>
      </c>
      <c r="N31" s="68" t="n">
        <v>0</v>
      </c>
      <c r="O31" s="68" t="n">
        <v>100</v>
      </c>
      <c r="P31" s="68" t="n">
        <v>0</v>
      </c>
      <c r="Q31" s="68" t="n">
        <v>0</v>
      </c>
      <c r="R31" s="68" t="n">
        <v>0</v>
      </c>
      <c r="S31" s="68" t="n">
        <v>0</v>
      </c>
      <c r="T31" s="68" t="n">
        <v>100</v>
      </c>
      <c r="U31" s="68" t="n">
        <v>0</v>
      </c>
      <c r="V31" s="68" t="n">
        <v>0</v>
      </c>
      <c r="W31" s="68" t="n">
        <v>0</v>
      </c>
      <c r="X31" s="68" t="n">
        <v>100</v>
      </c>
      <c r="Y31" s="68" t="n">
        <v>0</v>
      </c>
      <c r="Z31" s="68" t="n">
        <v>0</v>
      </c>
      <c r="AA31" s="68" t="n">
        <v>0</v>
      </c>
      <c r="AB31" s="68" t="n">
        <v>100</v>
      </c>
      <c r="AC31" s="68" t="n">
        <v>0</v>
      </c>
      <c r="AD31" s="68" t="n">
        <v>0</v>
      </c>
      <c r="AE31" s="68" t="n">
        <v>0</v>
      </c>
      <c r="AF31" s="68" t="n">
        <v>0</v>
      </c>
      <c r="AG31" s="68" t="n">
        <v>100</v>
      </c>
      <c r="AH31" s="68" t="n">
        <v>0</v>
      </c>
      <c r="AI31" s="68" t="n">
        <v>0</v>
      </c>
      <c r="AJ31" s="68" t="n">
        <v>0</v>
      </c>
      <c r="AK31" s="68" t="n">
        <v>100</v>
      </c>
      <c r="AL31" s="68" t="n">
        <v>0</v>
      </c>
      <c r="AM31" s="68" t="n">
        <v>0</v>
      </c>
      <c r="AN31" s="68" t="n">
        <v>0</v>
      </c>
      <c r="AO31" s="68" t="n">
        <v>100</v>
      </c>
      <c r="AP31" s="68" t="n">
        <v>0</v>
      </c>
      <c r="AQ31" s="68" t="n">
        <v>0</v>
      </c>
      <c r="AR31" s="68" t="n">
        <v>0</v>
      </c>
      <c r="AS31" s="68" t="n">
        <v>0</v>
      </c>
      <c r="AT31" s="68" t="n">
        <v>100</v>
      </c>
      <c r="AU31" s="68" t="n">
        <v>0</v>
      </c>
      <c r="AV31" s="68" t="n">
        <v>0</v>
      </c>
      <c r="AW31" s="68" t="n">
        <v>0</v>
      </c>
      <c r="AX31" s="68" t="n">
        <v>100</v>
      </c>
      <c r="AY31" s="68" t="n">
        <v>0</v>
      </c>
      <c r="AZ31" s="68" t="n">
        <v>0</v>
      </c>
      <c r="BA31" s="68" t="n">
        <v>0</v>
      </c>
      <c r="BB31" s="68" t="n">
        <v>100</v>
      </c>
      <c r="BC31" s="69" t="n">
        <f aca="true">SUM(OFFSET($B31,0,1,1,Assumptions!$C$8))</f>
        <v>300</v>
      </c>
      <c r="BD31" s="69" t="n">
        <f aca="true">SUM(OFFSET($B31,0,1+Assumptions!$C$8,1,SUM(Assumptions!$C$9)))</f>
        <v>300</v>
      </c>
      <c r="BE31" s="69" t="n">
        <f aca="true">SUM(OFFSET($B31,0,1+SUM(Assumptions!$C$8:$C$9),1,SUM(Assumptions!$C$10)))</f>
        <v>300</v>
      </c>
      <c r="BF31" s="69" t="n">
        <f aca="true">SUM(OFFSET($B31,0,1+SUM(Assumptions!$C$8:$C$10),1,SUM(Assumptions!$C$11)))</f>
        <v>300</v>
      </c>
      <c r="BG31" s="69" t="n">
        <f aca="false">SUM(BC31:BF31)</f>
        <v>1200</v>
      </c>
    </row>
    <row r="32" s="17" customFormat="true" ht="15.75" hidden="false" customHeight="true" outlineLevel="0" collapsed="false">
      <c r="A32" s="64" t="s">
        <v>321</v>
      </c>
      <c r="B32" s="65" t="s">
        <v>343</v>
      </c>
      <c r="C32" s="68" t="n">
        <v>0</v>
      </c>
      <c r="D32" s="68" t="n">
        <v>0</v>
      </c>
      <c r="E32" s="68" t="n">
        <v>0</v>
      </c>
      <c r="F32" s="68" t="n">
        <v>0</v>
      </c>
      <c r="G32" s="68" t="n">
        <v>300</v>
      </c>
      <c r="H32" s="68" t="n">
        <v>0</v>
      </c>
      <c r="I32" s="68" t="n">
        <v>0</v>
      </c>
      <c r="J32" s="68" t="n">
        <v>0</v>
      </c>
      <c r="K32" s="68" t="n">
        <v>300</v>
      </c>
      <c r="L32" s="68" t="n">
        <v>0</v>
      </c>
      <c r="M32" s="68" t="n">
        <v>0</v>
      </c>
      <c r="N32" s="68" t="n">
        <v>0</v>
      </c>
      <c r="O32" s="68" t="n">
        <v>300</v>
      </c>
      <c r="P32" s="68" t="n">
        <v>0</v>
      </c>
      <c r="Q32" s="68" t="n">
        <v>0</v>
      </c>
      <c r="R32" s="68" t="n">
        <v>0</v>
      </c>
      <c r="S32" s="68" t="n">
        <v>0</v>
      </c>
      <c r="T32" s="68" t="n">
        <v>300</v>
      </c>
      <c r="U32" s="68" t="n">
        <v>0</v>
      </c>
      <c r="V32" s="68" t="n">
        <v>0</v>
      </c>
      <c r="W32" s="68" t="n">
        <v>0</v>
      </c>
      <c r="X32" s="68" t="n">
        <v>300</v>
      </c>
      <c r="Y32" s="68" t="n">
        <v>0</v>
      </c>
      <c r="Z32" s="68" t="n">
        <v>0</v>
      </c>
      <c r="AA32" s="68" t="n">
        <v>0</v>
      </c>
      <c r="AB32" s="68" t="n">
        <v>300</v>
      </c>
      <c r="AC32" s="68" t="n">
        <v>0</v>
      </c>
      <c r="AD32" s="68" t="n">
        <v>0</v>
      </c>
      <c r="AE32" s="68" t="n">
        <v>0</v>
      </c>
      <c r="AF32" s="68" t="n">
        <v>0</v>
      </c>
      <c r="AG32" s="68" t="n">
        <v>300</v>
      </c>
      <c r="AH32" s="68" t="n">
        <v>0</v>
      </c>
      <c r="AI32" s="68" t="n">
        <v>0</v>
      </c>
      <c r="AJ32" s="68" t="n">
        <v>0</v>
      </c>
      <c r="AK32" s="68" t="n">
        <v>300</v>
      </c>
      <c r="AL32" s="68" t="n">
        <v>0</v>
      </c>
      <c r="AM32" s="68" t="n">
        <v>0</v>
      </c>
      <c r="AN32" s="68" t="n">
        <v>0</v>
      </c>
      <c r="AO32" s="68" t="n">
        <v>300</v>
      </c>
      <c r="AP32" s="68" t="n">
        <v>0</v>
      </c>
      <c r="AQ32" s="68" t="n">
        <v>0</v>
      </c>
      <c r="AR32" s="68" t="n">
        <v>0</v>
      </c>
      <c r="AS32" s="68" t="n">
        <v>0</v>
      </c>
      <c r="AT32" s="68" t="n">
        <v>300</v>
      </c>
      <c r="AU32" s="68" t="n">
        <v>0</v>
      </c>
      <c r="AV32" s="68" t="n">
        <v>0</v>
      </c>
      <c r="AW32" s="68" t="n">
        <v>0</v>
      </c>
      <c r="AX32" s="68" t="n">
        <v>300</v>
      </c>
      <c r="AY32" s="68" t="n">
        <v>0</v>
      </c>
      <c r="AZ32" s="68" t="n">
        <v>0</v>
      </c>
      <c r="BA32" s="68" t="n">
        <v>0</v>
      </c>
      <c r="BB32" s="68" t="n">
        <v>300</v>
      </c>
      <c r="BC32" s="69" t="n">
        <f aca="true">SUM(OFFSET($B32,0,1,1,Assumptions!$C$8))</f>
        <v>900</v>
      </c>
      <c r="BD32" s="69" t="n">
        <f aca="true">SUM(OFFSET($B32,0,1+Assumptions!$C$8,1,SUM(Assumptions!$C$9)))</f>
        <v>900</v>
      </c>
      <c r="BE32" s="69" t="n">
        <f aca="true">SUM(OFFSET($B32,0,1+SUM(Assumptions!$C$8:$C$9),1,SUM(Assumptions!$C$10)))</f>
        <v>900</v>
      </c>
      <c r="BF32" s="69" t="n">
        <f aca="true">SUM(OFFSET($B32,0,1+SUM(Assumptions!$C$8:$C$10),1,SUM(Assumptions!$C$11)))</f>
        <v>900</v>
      </c>
      <c r="BG32" s="69" t="n">
        <f aca="false">SUM(BC32:BF32)</f>
        <v>3600</v>
      </c>
    </row>
    <row r="33" s="17" customFormat="true" ht="15.75" hidden="false" customHeight="true" outlineLevel="0" collapsed="false">
      <c r="A33" s="64" t="s">
        <v>321</v>
      </c>
      <c r="B33" s="65" t="s">
        <v>344</v>
      </c>
      <c r="C33" s="68" t="n">
        <v>0</v>
      </c>
      <c r="D33" s="68" t="n">
        <v>0</v>
      </c>
      <c r="E33" s="68" t="n">
        <v>0</v>
      </c>
      <c r="F33" s="68" t="n">
        <v>0</v>
      </c>
      <c r="G33" s="68" t="n">
        <v>0</v>
      </c>
      <c r="H33" s="68" t="n">
        <v>0</v>
      </c>
      <c r="I33" s="68" t="n">
        <v>12000</v>
      </c>
      <c r="J33" s="68" t="n">
        <v>0</v>
      </c>
      <c r="K33" s="68" t="n">
        <v>0</v>
      </c>
      <c r="L33" s="68" t="n">
        <v>0</v>
      </c>
      <c r="M33" s="68" t="n">
        <v>0</v>
      </c>
      <c r="N33" s="68" t="n">
        <v>0</v>
      </c>
      <c r="O33" s="68" t="n">
        <v>0</v>
      </c>
      <c r="P33" s="68" t="n">
        <v>0</v>
      </c>
      <c r="Q33" s="68" t="n">
        <v>0</v>
      </c>
      <c r="R33" s="68" t="n">
        <v>0</v>
      </c>
      <c r="S33" s="68" t="n">
        <v>0</v>
      </c>
      <c r="T33" s="68" t="n">
        <v>0</v>
      </c>
      <c r="U33" s="68" t="n">
        <v>0</v>
      </c>
      <c r="V33" s="68" t="n">
        <v>0</v>
      </c>
      <c r="W33" s="68" t="n">
        <v>0</v>
      </c>
      <c r="X33" s="68" t="n">
        <v>0</v>
      </c>
      <c r="Y33" s="68" t="n">
        <v>0</v>
      </c>
      <c r="Z33" s="68" t="n">
        <v>0</v>
      </c>
      <c r="AA33" s="68" t="n">
        <v>0</v>
      </c>
      <c r="AB33" s="68" t="n">
        <v>0</v>
      </c>
      <c r="AC33" s="68" t="n">
        <v>0</v>
      </c>
      <c r="AD33" s="68" t="n">
        <v>0</v>
      </c>
      <c r="AE33" s="68" t="n">
        <v>0</v>
      </c>
      <c r="AF33" s="68" t="n">
        <v>0</v>
      </c>
      <c r="AG33" s="68" t="n">
        <v>0</v>
      </c>
      <c r="AH33" s="68" t="n">
        <v>0</v>
      </c>
      <c r="AI33" s="68" t="n">
        <v>0</v>
      </c>
      <c r="AJ33" s="68" t="n">
        <v>0</v>
      </c>
      <c r="AK33" s="68" t="n">
        <v>0</v>
      </c>
      <c r="AL33" s="68" t="n">
        <v>3900</v>
      </c>
      <c r="AM33" s="68" t="n">
        <v>0</v>
      </c>
      <c r="AN33" s="68" t="n">
        <v>0</v>
      </c>
      <c r="AO33" s="68" t="n">
        <v>0</v>
      </c>
      <c r="AP33" s="68" t="n">
        <v>0</v>
      </c>
      <c r="AQ33" s="68" t="n">
        <v>0</v>
      </c>
      <c r="AR33" s="68" t="n">
        <v>0</v>
      </c>
      <c r="AS33" s="68" t="n">
        <v>0</v>
      </c>
      <c r="AT33" s="68" t="n">
        <v>0</v>
      </c>
      <c r="AU33" s="68" t="n">
        <v>0</v>
      </c>
      <c r="AV33" s="68" t="n">
        <v>0</v>
      </c>
      <c r="AW33" s="68" t="n">
        <v>0</v>
      </c>
      <c r="AX33" s="68" t="n">
        <v>0</v>
      </c>
      <c r="AY33" s="68" t="n">
        <v>0</v>
      </c>
      <c r="AZ33" s="68" t="n">
        <v>0</v>
      </c>
      <c r="BA33" s="68" t="n">
        <v>5000</v>
      </c>
      <c r="BB33" s="68" t="n">
        <v>0</v>
      </c>
      <c r="BC33" s="69" t="n">
        <f aca="true">SUM(OFFSET($B33,0,1,1,Assumptions!$C$8))</f>
        <v>12000</v>
      </c>
      <c r="BD33" s="69" t="n">
        <f aca="true">SUM(OFFSET($B33,0,1+Assumptions!$C$8,1,SUM(Assumptions!$C$9)))</f>
        <v>0</v>
      </c>
      <c r="BE33" s="69" t="n">
        <f aca="true">SUM(OFFSET($B33,0,1+SUM(Assumptions!$C$8:$C$9),1,SUM(Assumptions!$C$10)))</f>
        <v>3900</v>
      </c>
      <c r="BF33" s="69" t="n">
        <f aca="true">SUM(OFFSET($B33,0,1+SUM(Assumptions!$C$8:$C$10),1,SUM(Assumptions!$C$11)))</f>
        <v>5000</v>
      </c>
      <c r="BG33" s="69" t="n">
        <f aca="false">SUM(BC33:BF33)</f>
        <v>20900</v>
      </c>
    </row>
    <row r="34" s="17" customFormat="true" ht="15.75" hidden="false" customHeight="true" outlineLevel="0" collapsed="false">
      <c r="A34" s="64" t="s">
        <v>326</v>
      </c>
      <c r="B34" s="65" t="s">
        <v>345</v>
      </c>
      <c r="C34" s="68" t="n">
        <v>20000</v>
      </c>
      <c r="D34" s="68" t="n">
        <v>0</v>
      </c>
      <c r="E34" s="68" t="n">
        <v>0</v>
      </c>
      <c r="F34" s="68" t="n">
        <v>0</v>
      </c>
      <c r="G34" s="68" t="n">
        <v>0</v>
      </c>
      <c r="H34" s="68" t="n">
        <v>20000</v>
      </c>
      <c r="I34" s="68" t="n">
        <v>0</v>
      </c>
      <c r="J34" s="68" t="n">
        <v>0</v>
      </c>
      <c r="K34" s="68" t="n">
        <v>0</v>
      </c>
      <c r="L34" s="68" t="n">
        <v>20000</v>
      </c>
      <c r="M34" s="68" t="n">
        <v>0</v>
      </c>
      <c r="N34" s="68" t="n">
        <v>0</v>
      </c>
      <c r="O34" s="68" t="n">
        <v>0</v>
      </c>
      <c r="P34" s="68" t="n">
        <v>20000</v>
      </c>
      <c r="Q34" s="68" t="n">
        <v>0</v>
      </c>
      <c r="R34" s="68" t="n">
        <v>0</v>
      </c>
      <c r="S34" s="68" t="n">
        <v>0</v>
      </c>
      <c r="T34" s="68" t="n">
        <v>0</v>
      </c>
      <c r="U34" s="68" t="n">
        <v>20000</v>
      </c>
      <c r="V34" s="68" t="n">
        <v>0</v>
      </c>
      <c r="W34" s="68" t="n">
        <v>0</v>
      </c>
      <c r="X34" s="68" t="n">
        <v>0</v>
      </c>
      <c r="Y34" s="68" t="n">
        <v>20000</v>
      </c>
      <c r="Z34" s="68" t="n">
        <v>0</v>
      </c>
      <c r="AA34" s="68" t="n">
        <v>0</v>
      </c>
      <c r="AB34" s="68" t="n">
        <v>0</v>
      </c>
      <c r="AC34" s="68" t="n">
        <v>20000</v>
      </c>
      <c r="AD34" s="68" t="n">
        <v>0</v>
      </c>
      <c r="AE34" s="68" t="n">
        <v>0</v>
      </c>
      <c r="AF34" s="68" t="n">
        <v>0</v>
      </c>
      <c r="AG34" s="68" t="n">
        <v>0</v>
      </c>
      <c r="AH34" s="68" t="n">
        <v>20000</v>
      </c>
      <c r="AI34" s="68" t="n">
        <v>0</v>
      </c>
      <c r="AJ34" s="68" t="n">
        <v>0</v>
      </c>
      <c r="AK34" s="68" t="n">
        <v>0</v>
      </c>
      <c r="AL34" s="68" t="n">
        <v>20000</v>
      </c>
      <c r="AM34" s="68" t="n">
        <v>0</v>
      </c>
      <c r="AN34" s="68" t="n">
        <v>0</v>
      </c>
      <c r="AO34" s="68" t="n">
        <v>0</v>
      </c>
      <c r="AP34" s="68" t="n">
        <v>0</v>
      </c>
      <c r="AQ34" s="68" t="n">
        <v>20000</v>
      </c>
      <c r="AR34" s="68" t="n">
        <v>0</v>
      </c>
      <c r="AS34" s="68" t="n">
        <v>0</v>
      </c>
      <c r="AT34" s="68" t="n">
        <v>0</v>
      </c>
      <c r="AU34" s="68" t="n">
        <v>20000</v>
      </c>
      <c r="AV34" s="68" t="n">
        <v>0</v>
      </c>
      <c r="AW34" s="68" t="n">
        <v>0</v>
      </c>
      <c r="AX34" s="68" t="n">
        <v>0</v>
      </c>
      <c r="AY34" s="68" t="n">
        <v>20000</v>
      </c>
      <c r="AZ34" s="68" t="n">
        <v>0</v>
      </c>
      <c r="BA34" s="68" t="n">
        <v>0</v>
      </c>
      <c r="BB34" s="68" t="n">
        <v>0</v>
      </c>
      <c r="BC34" s="69" t="n">
        <f aca="true">SUM(OFFSET($B34,0,1,1,Assumptions!$C$8))</f>
        <v>60000</v>
      </c>
      <c r="BD34" s="69" t="n">
        <f aca="true">SUM(OFFSET($B34,0,1+Assumptions!$C$8,1,SUM(Assumptions!$C$9)))</f>
        <v>60000</v>
      </c>
      <c r="BE34" s="69" t="n">
        <f aca="true">SUM(OFFSET($B34,0,1+SUM(Assumptions!$C$8:$C$9),1,SUM(Assumptions!$C$10)))</f>
        <v>60000</v>
      </c>
      <c r="BF34" s="69" t="n">
        <f aca="true">SUM(OFFSET($B34,0,1+SUM(Assumptions!$C$8:$C$10),1,SUM(Assumptions!$C$11)))</f>
        <v>60000</v>
      </c>
      <c r="BG34" s="69" t="n">
        <f aca="false">SUM(BC34:BF34)</f>
        <v>240000</v>
      </c>
    </row>
    <row r="35" s="17" customFormat="true" ht="15.75" hidden="false" customHeight="true" outlineLevel="0" collapsed="false">
      <c r="A35" s="64" t="s">
        <v>326</v>
      </c>
      <c r="B35" s="65" t="s">
        <v>346</v>
      </c>
      <c r="C35" s="68" t="n">
        <v>0</v>
      </c>
      <c r="D35" s="68" t="n">
        <v>0</v>
      </c>
      <c r="E35" s="68" t="n">
        <v>0</v>
      </c>
      <c r="F35" s="68" t="n">
        <v>0</v>
      </c>
      <c r="G35" s="68" t="n">
        <v>0</v>
      </c>
      <c r="H35" s="68" t="n">
        <v>0</v>
      </c>
      <c r="I35" s="68" t="n">
        <v>0</v>
      </c>
      <c r="J35" s="68" t="n">
        <v>0</v>
      </c>
      <c r="K35" s="68" t="n">
        <v>0</v>
      </c>
      <c r="L35" s="68" t="n">
        <v>4300</v>
      </c>
      <c r="M35" s="68" t="n">
        <v>0</v>
      </c>
      <c r="N35" s="68" t="n">
        <v>0</v>
      </c>
      <c r="O35" s="68" t="n">
        <v>0</v>
      </c>
      <c r="P35" s="68" t="n">
        <v>0</v>
      </c>
      <c r="Q35" s="68" t="n">
        <v>0</v>
      </c>
      <c r="R35" s="68" t="n">
        <v>0</v>
      </c>
      <c r="S35" s="68" t="n">
        <v>0</v>
      </c>
      <c r="T35" s="68" t="n">
        <v>2100</v>
      </c>
      <c r="U35" s="68" t="n">
        <v>0</v>
      </c>
      <c r="V35" s="68" t="n">
        <v>0</v>
      </c>
      <c r="W35" s="68" t="n">
        <v>0</v>
      </c>
      <c r="X35" s="68" t="n">
        <v>0</v>
      </c>
      <c r="Y35" s="68" t="n">
        <v>0</v>
      </c>
      <c r="Z35" s="68" t="n">
        <v>0</v>
      </c>
      <c r="AA35" s="68" t="n">
        <v>0</v>
      </c>
      <c r="AB35" s="68" t="n">
        <v>0</v>
      </c>
      <c r="AC35" s="68" t="n">
        <v>0</v>
      </c>
      <c r="AD35" s="68" t="n">
        <v>1900</v>
      </c>
      <c r="AE35" s="68" t="n">
        <v>0</v>
      </c>
      <c r="AF35" s="68" t="n">
        <v>0</v>
      </c>
      <c r="AG35" s="68" t="n">
        <v>0</v>
      </c>
      <c r="AH35" s="68" t="n">
        <v>0</v>
      </c>
      <c r="AI35" s="68" t="n">
        <v>0</v>
      </c>
      <c r="AJ35" s="68" t="n">
        <v>0</v>
      </c>
      <c r="AK35" s="68" t="n">
        <v>0</v>
      </c>
      <c r="AL35" s="68" t="n">
        <v>0</v>
      </c>
      <c r="AM35" s="68" t="n">
        <v>0</v>
      </c>
      <c r="AN35" s="68" t="n">
        <v>0</v>
      </c>
      <c r="AO35" s="68" t="n">
        <v>0</v>
      </c>
      <c r="AP35" s="68" t="n">
        <v>0</v>
      </c>
      <c r="AQ35" s="68" t="n">
        <v>0</v>
      </c>
      <c r="AR35" s="68" t="n">
        <v>0</v>
      </c>
      <c r="AS35" s="68" t="n">
        <v>3100</v>
      </c>
      <c r="AT35" s="68" t="n">
        <v>0</v>
      </c>
      <c r="AU35" s="68" t="n">
        <v>0</v>
      </c>
      <c r="AV35" s="68" t="n">
        <v>0</v>
      </c>
      <c r="AW35" s="68" t="n">
        <v>0</v>
      </c>
      <c r="AX35" s="68" t="n">
        <v>0</v>
      </c>
      <c r="AY35" s="68" t="n">
        <v>0</v>
      </c>
      <c r="AZ35" s="68" t="n">
        <v>0</v>
      </c>
      <c r="BA35" s="68" t="n">
        <v>0</v>
      </c>
      <c r="BB35" s="68" t="n">
        <v>0</v>
      </c>
      <c r="BC35" s="69" t="n">
        <f aca="true">SUM(OFFSET($B35,0,1,1,Assumptions!$C$8))</f>
        <v>4300</v>
      </c>
      <c r="BD35" s="69" t="n">
        <f aca="true">SUM(OFFSET($B35,0,1+Assumptions!$C$8,1,SUM(Assumptions!$C$9)))</f>
        <v>2100</v>
      </c>
      <c r="BE35" s="69" t="n">
        <f aca="true">SUM(OFFSET($B35,0,1+SUM(Assumptions!$C$8:$C$9),1,SUM(Assumptions!$C$10)))</f>
        <v>1900</v>
      </c>
      <c r="BF35" s="69" t="n">
        <f aca="true">SUM(OFFSET($B35,0,1+SUM(Assumptions!$C$8:$C$10),1,SUM(Assumptions!$C$11)))</f>
        <v>3100</v>
      </c>
      <c r="BG35" s="69" t="n">
        <f aca="false">SUM(BC35:BF35)</f>
        <v>11400</v>
      </c>
    </row>
    <row r="36" s="17" customFormat="true" ht="15.75" hidden="false" customHeight="true" outlineLevel="0" collapsed="false">
      <c r="A36" s="64" t="s">
        <v>321</v>
      </c>
      <c r="B36" s="65" t="s">
        <v>347</v>
      </c>
      <c r="C36" s="68" t="n">
        <v>0</v>
      </c>
      <c r="D36" s="68" t="n">
        <v>0</v>
      </c>
      <c r="E36" s="68" t="n">
        <v>0</v>
      </c>
      <c r="F36" s="68" t="n">
        <v>0</v>
      </c>
      <c r="G36" s="68" t="n">
        <v>325</v>
      </c>
      <c r="H36" s="68" t="n">
        <v>0</v>
      </c>
      <c r="I36" s="68" t="n">
        <v>0</v>
      </c>
      <c r="J36" s="68" t="n">
        <v>0</v>
      </c>
      <c r="K36" s="68" t="n">
        <v>325</v>
      </c>
      <c r="L36" s="68" t="n">
        <v>0</v>
      </c>
      <c r="M36" s="68" t="n">
        <v>0</v>
      </c>
      <c r="N36" s="68" t="n">
        <v>0</v>
      </c>
      <c r="O36" s="68" t="n">
        <v>325</v>
      </c>
      <c r="P36" s="68" t="n">
        <v>0</v>
      </c>
      <c r="Q36" s="68" t="n">
        <v>0</v>
      </c>
      <c r="R36" s="68" t="n">
        <v>0</v>
      </c>
      <c r="S36" s="68" t="n">
        <v>0</v>
      </c>
      <c r="T36" s="68" t="n">
        <v>325</v>
      </c>
      <c r="U36" s="68" t="n">
        <v>0</v>
      </c>
      <c r="V36" s="68" t="n">
        <v>0</v>
      </c>
      <c r="W36" s="68" t="n">
        <v>0</v>
      </c>
      <c r="X36" s="68" t="n">
        <v>325</v>
      </c>
      <c r="Y36" s="68" t="n">
        <v>0</v>
      </c>
      <c r="Z36" s="68" t="n">
        <v>0</v>
      </c>
      <c r="AA36" s="68" t="n">
        <v>0</v>
      </c>
      <c r="AB36" s="68" t="n">
        <v>325</v>
      </c>
      <c r="AC36" s="68" t="n">
        <v>0</v>
      </c>
      <c r="AD36" s="68" t="n">
        <v>0</v>
      </c>
      <c r="AE36" s="68" t="n">
        <v>0</v>
      </c>
      <c r="AF36" s="68" t="n">
        <v>0</v>
      </c>
      <c r="AG36" s="68" t="n">
        <v>325</v>
      </c>
      <c r="AH36" s="68" t="n">
        <v>0</v>
      </c>
      <c r="AI36" s="68" t="n">
        <v>0</v>
      </c>
      <c r="AJ36" s="68" t="n">
        <v>0</v>
      </c>
      <c r="AK36" s="68" t="n">
        <v>325</v>
      </c>
      <c r="AL36" s="68" t="n">
        <v>0</v>
      </c>
      <c r="AM36" s="68" t="n">
        <v>0</v>
      </c>
      <c r="AN36" s="68" t="n">
        <v>0</v>
      </c>
      <c r="AO36" s="68" t="n">
        <v>325</v>
      </c>
      <c r="AP36" s="68" t="n">
        <v>0</v>
      </c>
      <c r="AQ36" s="68" t="n">
        <v>0</v>
      </c>
      <c r="AR36" s="68" t="n">
        <v>0</v>
      </c>
      <c r="AS36" s="68" t="n">
        <v>0</v>
      </c>
      <c r="AT36" s="68" t="n">
        <v>325</v>
      </c>
      <c r="AU36" s="68" t="n">
        <v>0</v>
      </c>
      <c r="AV36" s="68" t="n">
        <v>0</v>
      </c>
      <c r="AW36" s="68" t="n">
        <v>0</v>
      </c>
      <c r="AX36" s="68" t="n">
        <v>325</v>
      </c>
      <c r="AY36" s="68" t="n">
        <v>0</v>
      </c>
      <c r="AZ36" s="68" t="n">
        <v>0</v>
      </c>
      <c r="BA36" s="68" t="n">
        <v>0</v>
      </c>
      <c r="BB36" s="68" t="n">
        <v>325</v>
      </c>
      <c r="BC36" s="69" t="n">
        <f aca="true">SUM(OFFSET($B36,0,1,1,Assumptions!$C$8))</f>
        <v>975</v>
      </c>
      <c r="BD36" s="69" t="n">
        <f aca="true">SUM(OFFSET($B36,0,1+Assumptions!$C$8,1,SUM(Assumptions!$C$9)))</f>
        <v>975</v>
      </c>
      <c r="BE36" s="69" t="n">
        <f aca="true">SUM(OFFSET($B36,0,1+SUM(Assumptions!$C$8:$C$9),1,SUM(Assumptions!$C$10)))</f>
        <v>975</v>
      </c>
      <c r="BF36" s="69" t="n">
        <f aca="true">SUM(OFFSET($B36,0,1+SUM(Assumptions!$C$8:$C$10),1,SUM(Assumptions!$C$11)))</f>
        <v>975</v>
      </c>
      <c r="BG36" s="69" t="n">
        <f aca="false">SUM(BC36:BF36)</f>
        <v>3900</v>
      </c>
    </row>
    <row r="37" s="17" customFormat="true" ht="15.75" hidden="false" customHeight="true" outlineLevel="0" collapsed="false">
      <c r="A37" s="64" t="s">
        <v>326</v>
      </c>
      <c r="B37" s="65" t="s">
        <v>348</v>
      </c>
      <c r="C37" s="68" t="n">
        <v>0</v>
      </c>
      <c r="D37" s="68" t="n">
        <v>0</v>
      </c>
      <c r="E37" s="68" t="n">
        <v>0</v>
      </c>
      <c r="F37" s="68" t="n">
        <v>0</v>
      </c>
      <c r="G37" s="68" t="n">
        <v>0</v>
      </c>
      <c r="H37" s="68" t="n">
        <v>0</v>
      </c>
      <c r="I37" s="68" t="n">
        <v>3200</v>
      </c>
      <c r="J37" s="68" t="n">
        <v>0</v>
      </c>
      <c r="K37" s="68" t="n">
        <v>0</v>
      </c>
      <c r="L37" s="68" t="n">
        <v>0</v>
      </c>
      <c r="M37" s="68" t="n">
        <v>0</v>
      </c>
      <c r="N37" s="68" t="n">
        <v>0</v>
      </c>
      <c r="O37" s="68" t="n">
        <v>0</v>
      </c>
      <c r="P37" s="68" t="n">
        <v>0</v>
      </c>
      <c r="Q37" s="68" t="n">
        <v>0</v>
      </c>
      <c r="R37" s="68" t="n">
        <v>0</v>
      </c>
      <c r="S37" s="68" t="n">
        <v>0</v>
      </c>
      <c r="T37" s="68" t="n">
        <v>0</v>
      </c>
      <c r="U37" s="68" t="n">
        <v>0</v>
      </c>
      <c r="V37" s="68" t="n">
        <v>0</v>
      </c>
      <c r="W37" s="68" t="n">
        <v>0</v>
      </c>
      <c r="X37" s="68" t="n">
        <v>0</v>
      </c>
      <c r="Y37" s="68" t="n">
        <v>0</v>
      </c>
      <c r="Z37" s="68" t="n">
        <v>0</v>
      </c>
      <c r="AA37" s="68" t="n">
        <v>0</v>
      </c>
      <c r="AB37" s="68" t="n">
        <v>0</v>
      </c>
      <c r="AC37" s="68" t="n">
        <v>0</v>
      </c>
      <c r="AD37" s="68" t="n">
        <v>0</v>
      </c>
      <c r="AE37" s="68" t="n">
        <v>0</v>
      </c>
      <c r="AF37" s="68" t="n">
        <v>0</v>
      </c>
      <c r="AG37" s="68" t="n">
        <v>0</v>
      </c>
      <c r="AH37" s="68" t="n">
        <v>0</v>
      </c>
      <c r="AI37" s="68" t="n">
        <v>0</v>
      </c>
      <c r="AJ37" s="68" t="n">
        <v>0</v>
      </c>
      <c r="AK37" s="68" t="n">
        <v>0</v>
      </c>
      <c r="AL37" s="68" t="n">
        <v>0</v>
      </c>
      <c r="AM37" s="68" t="n">
        <v>0</v>
      </c>
      <c r="AN37" s="68" t="n">
        <v>0</v>
      </c>
      <c r="AO37" s="68" t="n">
        <v>0</v>
      </c>
      <c r="AP37" s="68" t="n">
        <v>0</v>
      </c>
      <c r="AQ37" s="68" t="n">
        <v>0</v>
      </c>
      <c r="AR37" s="68" t="n">
        <v>0</v>
      </c>
      <c r="AS37" s="68" t="n">
        <v>0</v>
      </c>
      <c r="AT37" s="68" t="n">
        <v>0</v>
      </c>
      <c r="AU37" s="68" t="n">
        <v>0</v>
      </c>
      <c r="AV37" s="68" t="n">
        <v>0</v>
      </c>
      <c r="AW37" s="68" t="n">
        <v>0</v>
      </c>
      <c r="AX37" s="68" t="n">
        <v>0</v>
      </c>
      <c r="AY37" s="68" t="n">
        <v>0</v>
      </c>
      <c r="AZ37" s="68" t="n">
        <v>0</v>
      </c>
      <c r="BA37" s="68" t="n">
        <v>0</v>
      </c>
      <c r="BB37" s="68" t="n">
        <v>0</v>
      </c>
      <c r="BC37" s="69" t="n">
        <f aca="true">SUM(OFFSET($B37,0,1,1,Assumptions!$C$8))</f>
        <v>3200</v>
      </c>
      <c r="BD37" s="69" t="n">
        <f aca="true">SUM(OFFSET($B37,0,1+Assumptions!$C$8,1,SUM(Assumptions!$C$9)))</f>
        <v>0</v>
      </c>
      <c r="BE37" s="69" t="n">
        <f aca="true">SUM(OFFSET($B37,0,1+SUM(Assumptions!$C$8:$C$9),1,SUM(Assumptions!$C$10)))</f>
        <v>0</v>
      </c>
      <c r="BF37" s="69" t="n">
        <f aca="true">SUM(OFFSET($B37,0,1+SUM(Assumptions!$C$8:$C$10),1,SUM(Assumptions!$C$11)))</f>
        <v>0</v>
      </c>
      <c r="BG37" s="69" t="n">
        <f aca="false">SUM(BC37:BF37)</f>
        <v>3200</v>
      </c>
    </row>
    <row r="38" s="17" customFormat="true" ht="15.75" hidden="false" customHeight="true" outlineLevel="0" collapsed="false">
      <c r="A38" s="64" t="s">
        <v>321</v>
      </c>
      <c r="B38" s="65" t="s">
        <v>349</v>
      </c>
      <c r="C38" s="68" t="n">
        <v>0</v>
      </c>
      <c r="D38" s="68" t="n">
        <v>0</v>
      </c>
      <c r="E38" s="68" t="n">
        <v>0</v>
      </c>
      <c r="F38" s="68" t="n">
        <v>0</v>
      </c>
      <c r="G38" s="68" t="n">
        <v>2510</v>
      </c>
      <c r="H38" s="68" t="n">
        <v>0</v>
      </c>
      <c r="I38" s="68" t="n">
        <v>0</v>
      </c>
      <c r="J38" s="68" t="n">
        <v>0</v>
      </c>
      <c r="K38" s="68" t="n">
        <v>2510</v>
      </c>
      <c r="L38" s="68" t="n">
        <v>0</v>
      </c>
      <c r="M38" s="68" t="n">
        <v>0</v>
      </c>
      <c r="N38" s="68" t="n">
        <v>0</v>
      </c>
      <c r="O38" s="68" t="n">
        <v>2510</v>
      </c>
      <c r="P38" s="68" t="n">
        <v>0</v>
      </c>
      <c r="Q38" s="68" t="n">
        <v>0</v>
      </c>
      <c r="R38" s="68" t="n">
        <v>0</v>
      </c>
      <c r="S38" s="68" t="n">
        <v>0</v>
      </c>
      <c r="T38" s="68" t="n">
        <v>2510</v>
      </c>
      <c r="U38" s="68" t="n">
        <v>0</v>
      </c>
      <c r="V38" s="68" t="n">
        <v>0</v>
      </c>
      <c r="W38" s="68" t="n">
        <v>0</v>
      </c>
      <c r="X38" s="68" t="n">
        <v>2510</v>
      </c>
      <c r="Y38" s="68" t="n">
        <v>0</v>
      </c>
      <c r="Z38" s="68" t="n">
        <v>0</v>
      </c>
      <c r="AA38" s="68" t="n">
        <v>0</v>
      </c>
      <c r="AB38" s="68" t="n">
        <v>2510</v>
      </c>
      <c r="AC38" s="68" t="n">
        <v>0</v>
      </c>
      <c r="AD38" s="68" t="n">
        <v>0</v>
      </c>
      <c r="AE38" s="68" t="n">
        <v>0</v>
      </c>
      <c r="AF38" s="68" t="n">
        <v>0</v>
      </c>
      <c r="AG38" s="68" t="n">
        <v>2510</v>
      </c>
      <c r="AH38" s="68" t="n">
        <v>0</v>
      </c>
      <c r="AI38" s="68" t="n">
        <v>0</v>
      </c>
      <c r="AJ38" s="68" t="n">
        <v>0</v>
      </c>
      <c r="AK38" s="68" t="n">
        <v>2510</v>
      </c>
      <c r="AL38" s="68" t="n">
        <v>0</v>
      </c>
      <c r="AM38" s="68" t="n">
        <v>0</v>
      </c>
      <c r="AN38" s="68" t="n">
        <v>0</v>
      </c>
      <c r="AO38" s="68" t="n">
        <v>2510</v>
      </c>
      <c r="AP38" s="68" t="n">
        <v>0</v>
      </c>
      <c r="AQ38" s="68" t="n">
        <v>0</v>
      </c>
      <c r="AR38" s="68" t="n">
        <v>0</v>
      </c>
      <c r="AS38" s="68" t="n">
        <v>0</v>
      </c>
      <c r="AT38" s="68" t="n">
        <v>2510</v>
      </c>
      <c r="AU38" s="68" t="n">
        <v>0</v>
      </c>
      <c r="AV38" s="68" t="n">
        <v>0</v>
      </c>
      <c r="AW38" s="68" t="n">
        <v>0</v>
      </c>
      <c r="AX38" s="68" t="n">
        <v>2510</v>
      </c>
      <c r="AY38" s="68" t="n">
        <v>0</v>
      </c>
      <c r="AZ38" s="68" t="n">
        <v>0</v>
      </c>
      <c r="BA38" s="68" t="n">
        <v>0</v>
      </c>
      <c r="BB38" s="68" t="n">
        <v>2510</v>
      </c>
      <c r="BC38" s="69" t="n">
        <f aca="true">SUM(OFFSET($B38,0,1,1,Assumptions!$C$8))</f>
        <v>7530</v>
      </c>
      <c r="BD38" s="69" t="n">
        <f aca="true">SUM(OFFSET($B38,0,1+Assumptions!$C$8,1,SUM(Assumptions!$C$9)))</f>
        <v>7530</v>
      </c>
      <c r="BE38" s="69" t="n">
        <f aca="true">SUM(OFFSET($B38,0,1+SUM(Assumptions!$C$8:$C$9),1,SUM(Assumptions!$C$10)))</f>
        <v>7530</v>
      </c>
      <c r="BF38" s="69" t="n">
        <f aca="true">SUM(OFFSET($B38,0,1+SUM(Assumptions!$C$8:$C$10),1,SUM(Assumptions!$C$11)))</f>
        <v>7530</v>
      </c>
      <c r="BG38" s="69" t="n">
        <f aca="false">SUM(BC38:BF38)</f>
        <v>30120</v>
      </c>
    </row>
    <row r="39" s="17" customFormat="true" ht="15.75" hidden="false" customHeight="true" outlineLevel="0" collapsed="false">
      <c r="A39" s="64" t="s">
        <v>321</v>
      </c>
      <c r="B39" s="65" t="s">
        <v>350</v>
      </c>
      <c r="C39" s="68" t="n">
        <v>0</v>
      </c>
      <c r="D39" s="68" t="n">
        <v>0</v>
      </c>
      <c r="E39" s="68" t="n">
        <v>4000</v>
      </c>
      <c r="F39" s="68" t="n">
        <v>0</v>
      </c>
      <c r="G39" s="68" t="n">
        <v>0</v>
      </c>
      <c r="H39" s="68" t="n">
        <v>0</v>
      </c>
      <c r="I39" s="68" t="n">
        <v>0</v>
      </c>
      <c r="J39" s="68" t="n">
        <v>0</v>
      </c>
      <c r="K39" s="68" t="n">
        <v>0</v>
      </c>
      <c r="L39" s="68" t="n">
        <v>0</v>
      </c>
      <c r="M39" s="68" t="n">
        <v>0</v>
      </c>
      <c r="N39" s="68" t="n">
        <v>0</v>
      </c>
      <c r="O39" s="68" t="n">
        <v>0</v>
      </c>
      <c r="P39" s="68" t="n">
        <v>0</v>
      </c>
      <c r="Q39" s="68" t="n">
        <v>0</v>
      </c>
      <c r="R39" s="68" t="n">
        <v>0</v>
      </c>
      <c r="S39" s="68" t="n">
        <v>0</v>
      </c>
      <c r="T39" s="68" t="n">
        <v>0</v>
      </c>
      <c r="U39" s="68" t="n">
        <v>0</v>
      </c>
      <c r="V39" s="68" t="n">
        <v>4000</v>
      </c>
      <c r="W39" s="68" t="n">
        <v>0</v>
      </c>
      <c r="X39" s="68" t="n">
        <v>0</v>
      </c>
      <c r="Y39" s="68" t="n">
        <v>0</v>
      </c>
      <c r="Z39" s="68" t="n">
        <v>0</v>
      </c>
      <c r="AA39" s="68" t="n">
        <v>0</v>
      </c>
      <c r="AB39" s="68" t="n">
        <v>0</v>
      </c>
      <c r="AC39" s="68" t="n">
        <v>0</v>
      </c>
      <c r="AD39" s="68" t="n">
        <v>0</v>
      </c>
      <c r="AE39" s="68" t="n">
        <v>0</v>
      </c>
      <c r="AF39" s="68" t="n">
        <v>0</v>
      </c>
      <c r="AG39" s="68" t="n">
        <v>0</v>
      </c>
      <c r="AH39" s="68" t="n">
        <v>0</v>
      </c>
      <c r="AI39" s="68" t="n">
        <v>0</v>
      </c>
      <c r="AJ39" s="68" t="n">
        <v>0</v>
      </c>
      <c r="AK39" s="68" t="n">
        <v>0</v>
      </c>
      <c r="AL39" s="68" t="n">
        <v>0</v>
      </c>
      <c r="AM39" s="68" t="n">
        <v>0</v>
      </c>
      <c r="AN39" s="68" t="n">
        <v>4000</v>
      </c>
      <c r="AO39" s="68" t="n">
        <v>0</v>
      </c>
      <c r="AP39" s="68" t="n">
        <v>0</v>
      </c>
      <c r="AQ39" s="68" t="n">
        <v>0</v>
      </c>
      <c r="AR39" s="68" t="n">
        <v>0</v>
      </c>
      <c r="AS39" s="68" t="n">
        <v>0</v>
      </c>
      <c r="AT39" s="68" t="n">
        <v>0</v>
      </c>
      <c r="AU39" s="68" t="n">
        <v>0</v>
      </c>
      <c r="AV39" s="68" t="n">
        <v>0</v>
      </c>
      <c r="AW39" s="68" t="n">
        <v>0</v>
      </c>
      <c r="AX39" s="68" t="n">
        <v>0</v>
      </c>
      <c r="AY39" s="68" t="n">
        <v>0</v>
      </c>
      <c r="AZ39" s="68" t="n">
        <v>4000</v>
      </c>
      <c r="BA39" s="68" t="n">
        <v>0</v>
      </c>
      <c r="BB39" s="68" t="n">
        <v>0</v>
      </c>
      <c r="BC39" s="69" t="n">
        <f aca="true">SUM(OFFSET($B39,0,1,1,Assumptions!$C$8))</f>
        <v>4000</v>
      </c>
      <c r="BD39" s="69" t="n">
        <f aca="true">SUM(OFFSET($B39,0,1+Assumptions!$C$8,1,SUM(Assumptions!$C$9)))</f>
        <v>4000</v>
      </c>
      <c r="BE39" s="69" t="n">
        <f aca="true">SUM(OFFSET($B39,0,1+SUM(Assumptions!$C$8:$C$9),1,SUM(Assumptions!$C$10)))</f>
        <v>4000</v>
      </c>
      <c r="BF39" s="69" t="n">
        <f aca="true">SUM(OFFSET($B39,0,1+SUM(Assumptions!$C$8:$C$10),1,SUM(Assumptions!$C$11)))</f>
        <v>4000</v>
      </c>
      <c r="BG39" s="69" t="n">
        <f aca="false">SUM(BC39:BF39)</f>
        <v>16000</v>
      </c>
    </row>
    <row r="40" s="17" customFormat="true" ht="15.75" hidden="false" customHeight="true" outlineLevel="0" collapsed="false">
      <c r="A40" s="64" t="s">
        <v>321</v>
      </c>
      <c r="B40" s="65" t="s">
        <v>351</v>
      </c>
      <c r="C40" s="68" t="n">
        <v>0</v>
      </c>
      <c r="D40" s="68" t="n">
        <v>0</v>
      </c>
      <c r="E40" s="68" t="n">
        <v>0</v>
      </c>
      <c r="F40" s="68" t="n">
        <v>0</v>
      </c>
      <c r="G40" s="68" t="n">
        <v>0</v>
      </c>
      <c r="H40" s="68" t="n">
        <v>0</v>
      </c>
      <c r="I40" s="68" t="n">
        <v>0</v>
      </c>
      <c r="J40" s="68" t="n">
        <v>0</v>
      </c>
      <c r="K40" s="68" t="n">
        <v>0</v>
      </c>
      <c r="L40" s="68" t="n">
        <v>0</v>
      </c>
      <c r="M40" s="68" t="n">
        <v>0</v>
      </c>
      <c r="N40" s="68" t="n">
        <v>0</v>
      </c>
      <c r="O40" s="68" t="n">
        <v>0</v>
      </c>
      <c r="P40" s="68" t="n">
        <v>0</v>
      </c>
      <c r="Q40" s="68" t="n">
        <v>2500</v>
      </c>
      <c r="R40" s="68" t="n">
        <v>0</v>
      </c>
      <c r="S40" s="68" t="n">
        <v>0</v>
      </c>
      <c r="T40" s="68" t="n">
        <v>0</v>
      </c>
      <c r="U40" s="68" t="n">
        <v>0</v>
      </c>
      <c r="V40" s="68" t="n">
        <v>0</v>
      </c>
      <c r="W40" s="68" t="n">
        <v>0</v>
      </c>
      <c r="X40" s="68" t="n">
        <v>0</v>
      </c>
      <c r="Y40" s="68" t="n">
        <v>0</v>
      </c>
      <c r="Z40" s="68" t="n">
        <v>0</v>
      </c>
      <c r="AA40" s="68" t="n">
        <v>0</v>
      </c>
      <c r="AB40" s="68" t="n">
        <v>0</v>
      </c>
      <c r="AC40" s="68" t="n">
        <v>0</v>
      </c>
      <c r="AD40" s="68" t="n">
        <v>0</v>
      </c>
      <c r="AE40" s="68" t="n">
        <v>0</v>
      </c>
      <c r="AF40" s="68" t="n">
        <v>0</v>
      </c>
      <c r="AG40" s="68" t="n">
        <v>0</v>
      </c>
      <c r="AH40" s="68" t="n">
        <v>0</v>
      </c>
      <c r="AI40" s="68" t="n">
        <v>0</v>
      </c>
      <c r="AJ40" s="68" t="n">
        <v>0</v>
      </c>
      <c r="AK40" s="68" t="n">
        <v>0</v>
      </c>
      <c r="AL40" s="68" t="n">
        <v>0</v>
      </c>
      <c r="AM40" s="68" t="n">
        <v>0</v>
      </c>
      <c r="AN40" s="68" t="n">
        <v>0</v>
      </c>
      <c r="AO40" s="68" t="n">
        <v>0</v>
      </c>
      <c r="AP40" s="68" t="n">
        <v>0</v>
      </c>
      <c r="AQ40" s="68" t="n">
        <v>0</v>
      </c>
      <c r="AR40" s="68" t="n">
        <v>0</v>
      </c>
      <c r="AS40" s="68" t="n">
        <v>0</v>
      </c>
      <c r="AT40" s="68" t="n">
        <v>0</v>
      </c>
      <c r="AU40" s="68" t="n">
        <v>0</v>
      </c>
      <c r="AV40" s="68" t="n">
        <v>0</v>
      </c>
      <c r="AW40" s="68" t="n">
        <v>0</v>
      </c>
      <c r="AX40" s="68" t="n">
        <v>0</v>
      </c>
      <c r="AY40" s="68" t="n">
        <v>0</v>
      </c>
      <c r="AZ40" s="68" t="n">
        <v>0</v>
      </c>
      <c r="BA40" s="68" t="n">
        <v>0</v>
      </c>
      <c r="BB40" s="68" t="n">
        <v>0</v>
      </c>
      <c r="BC40" s="69" t="n">
        <f aca="true">SUM(OFFSET($B40,0,1,1,Assumptions!$C$8))</f>
        <v>0</v>
      </c>
      <c r="BD40" s="69" t="n">
        <f aca="true">SUM(OFFSET($B40,0,1+Assumptions!$C$8,1,SUM(Assumptions!$C$9)))</f>
        <v>2500</v>
      </c>
      <c r="BE40" s="69" t="n">
        <f aca="true">SUM(OFFSET($B40,0,1+SUM(Assumptions!$C$8:$C$9),1,SUM(Assumptions!$C$10)))</f>
        <v>0</v>
      </c>
      <c r="BF40" s="69" t="n">
        <f aca="true">SUM(OFFSET($B40,0,1+SUM(Assumptions!$C$8:$C$10),1,SUM(Assumptions!$C$11)))</f>
        <v>0</v>
      </c>
      <c r="BG40" s="69" t="n">
        <f aca="false">SUM(BC40:BF40)</f>
        <v>2500</v>
      </c>
    </row>
    <row r="41" s="29" customFormat="true" ht="15.75" hidden="false" customHeight="true" outlineLevel="0" collapsed="false">
      <c r="A41" s="53"/>
      <c r="B41" s="23" t="s">
        <v>352</v>
      </c>
      <c r="C41" s="82" t="n">
        <f aca="true">SUM(OFFSET(B18,1,1,ROW($B$41)-ROW($B$18)-1,1))</f>
        <v>23250</v>
      </c>
      <c r="D41" s="82" t="n">
        <f aca="true">SUM(OFFSET(C18,1,1,ROW($B$41)-ROW($B$18)-1,1))</f>
        <v>0</v>
      </c>
      <c r="E41" s="82" t="n">
        <f aca="true">SUM(OFFSET(D18,1,1,ROW($B$41)-ROW($B$18)-1,1))</f>
        <v>4800</v>
      </c>
      <c r="F41" s="82" t="n">
        <f aca="true">SUM(OFFSET(E18,1,1,ROW($B$41)-ROW($B$18)-1,1))</f>
        <v>0</v>
      </c>
      <c r="G41" s="82" t="n">
        <f aca="true">SUM(OFFSET(F18,1,1,ROW($B$41)-ROW($B$18)-1,1))</f>
        <v>15285</v>
      </c>
      <c r="H41" s="82" t="n">
        <f aca="true">SUM(OFFSET(G18,1,1,ROW($B$41)-ROW($B$18)-1,1))</f>
        <v>30000</v>
      </c>
      <c r="I41" s="82" t="n">
        <f aca="true">SUM(OFFSET(H18,1,1,ROW($B$41)-ROW($B$18)-1,1))</f>
        <v>15200</v>
      </c>
      <c r="J41" s="82" t="n">
        <f aca="true">SUM(OFFSET(I18,1,1,ROW($B$41)-ROW($B$18)-1,1))</f>
        <v>2660</v>
      </c>
      <c r="K41" s="82" t="n">
        <f aca="true">SUM(OFFSET(J18,1,1,ROW($B$41)-ROW($B$18)-1,1))</f>
        <v>11485</v>
      </c>
      <c r="L41" s="82" t="n">
        <f aca="true">SUM(OFFSET(K18,1,1,ROW($B$41)-ROW($B$18)-1,1))</f>
        <v>26300</v>
      </c>
      <c r="M41" s="82" t="n">
        <f aca="true">SUM(OFFSET(L18,1,1,ROW($B$41)-ROW($B$18)-1,1))</f>
        <v>1619</v>
      </c>
      <c r="N41" s="82" t="n">
        <f aca="true">SUM(OFFSET(M18,1,1,ROW($B$41)-ROW($B$18)-1,1))</f>
        <v>0</v>
      </c>
      <c r="O41" s="82" t="n">
        <f aca="true">SUM(OFFSET(N18,1,1,ROW($B$41)-ROW($B$18)-1,1))</f>
        <v>31485</v>
      </c>
      <c r="P41" s="82" t="n">
        <f aca="true">SUM(OFFSET(O18,1,1,ROW($B$41)-ROW($B$18)-1,1))</f>
        <v>22000</v>
      </c>
      <c r="Q41" s="82" t="n">
        <f aca="true">SUM(OFFSET(P18,1,1,ROW($B$41)-ROW($B$18)-1,1))</f>
        <v>2500</v>
      </c>
      <c r="R41" s="82" t="n">
        <f aca="true">SUM(OFFSET(Q18,1,1,ROW($B$41)-ROW($B$18)-1,1))</f>
        <v>920</v>
      </c>
      <c r="S41" s="82" t="n">
        <f aca="true">SUM(OFFSET(R18,1,1,ROW($B$41)-ROW($B$18)-1,1))</f>
        <v>12000</v>
      </c>
      <c r="T41" s="82" t="n">
        <f aca="true">SUM(OFFSET(S18,1,1,ROW($B$41)-ROW($B$18)-1,1))</f>
        <v>13835</v>
      </c>
      <c r="U41" s="82" t="n">
        <f aca="true">SUM(OFFSET(T18,1,1,ROW($B$41)-ROW($B$18)-1,1))</f>
        <v>22567</v>
      </c>
      <c r="V41" s="82" t="n">
        <f aca="true">SUM(OFFSET(U18,1,1,ROW($B$41)-ROW($B$18)-1,1))</f>
        <v>6205</v>
      </c>
      <c r="W41" s="82" t="n">
        <f aca="true">SUM(OFFSET(V18,1,1,ROW($B$41)-ROW($B$18)-1,1))</f>
        <v>9000</v>
      </c>
      <c r="X41" s="82" t="n">
        <f aca="true">SUM(OFFSET(W18,1,1,ROW($B$41)-ROW($B$18)-1,1))</f>
        <v>11735</v>
      </c>
      <c r="Y41" s="82" t="n">
        <f aca="true">SUM(OFFSET(X18,1,1,ROW($B$41)-ROW($B$18)-1,1))</f>
        <v>22000</v>
      </c>
      <c r="Z41" s="82" t="n">
        <f aca="true">SUM(OFFSET(Y18,1,1,ROW($B$41)-ROW($B$18)-1,1))</f>
        <v>13285</v>
      </c>
      <c r="AA41" s="82" t="n">
        <f aca="true">SUM(OFFSET(Z18,1,1,ROW($B$41)-ROW($B$18)-1,1))</f>
        <v>0</v>
      </c>
      <c r="AB41" s="82" t="n">
        <f aca="true">SUM(OFFSET(AA18,1,1,ROW($B$41)-ROW($B$18)-1,1))</f>
        <v>21735</v>
      </c>
      <c r="AC41" s="82" t="n">
        <f aca="true">SUM(OFFSET(AB18,1,1,ROW($B$41)-ROW($B$18)-1,1))</f>
        <v>22000</v>
      </c>
      <c r="AD41" s="82" t="n">
        <f aca="true">SUM(OFFSET(AC18,1,1,ROW($B$41)-ROW($B$18)-1,1))</f>
        <v>1900</v>
      </c>
      <c r="AE41" s="82" t="n">
        <f aca="true">SUM(OFFSET(AD18,1,1,ROW($B$41)-ROW($B$18)-1,1))</f>
        <v>950</v>
      </c>
      <c r="AF41" s="82" t="n">
        <f aca="true">SUM(OFFSET(AE18,1,1,ROW($B$41)-ROW($B$18)-1,1))</f>
        <v>854</v>
      </c>
      <c r="AG41" s="82" t="n">
        <f aca="true">SUM(OFFSET(AF18,1,1,ROW($B$41)-ROW($B$18)-1,1))</f>
        <v>11735</v>
      </c>
      <c r="AH41" s="82" t="n">
        <f aca="true">SUM(OFFSET(AG18,1,1,ROW($B$41)-ROW($B$18)-1,1))</f>
        <v>32000</v>
      </c>
      <c r="AI41" s="82" t="n">
        <f aca="true">SUM(OFFSET(AH18,1,1,ROW($B$41)-ROW($B$18)-1,1))</f>
        <v>1714</v>
      </c>
      <c r="AJ41" s="82" t="n">
        <f aca="true">SUM(OFFSET(AI18,1,1,ROW($B$41)-ROW($B$18)-1,1))</f>
        <v>22000</v>
      </c>
      <c r="AK41" s="82" t="n">
        <f aca="true">SUM(OFFSET(AJ18,1,1,ROW($B$41)-ROW($B$18)-1,1))</f>
        <v>14735</v>
      </c>
      <c r="AL41" s="82" t="n">
        <f aca="true">SUM(OFFSET(AK18,1,1,ROW($B$41)-ROW($B$18)-1,1))</f>
        <v>25900</v>
      </c>
      <c r="AM41" s="82" t="n">
        <f aca="true">SUM(OFFSET(AL18,1,1,ROW($B$41)-ROW($B$18)-1,1))</f>
        <v>950</v>
      </c>
      <c r="AN41" s="82" t="n">
        <f aca="true">SUM(OFFSET(AM18,1,1,ROW($B$41)-ROW($B$18)-1,1))</f>
        <v>4000</v>
      </c>
      <c r="AO41" s="82" t="n">
        <f aca="true">SUM(OFFSET(AN18,1,1,ROW($B$41)-ROW($B$18)-1,1))</f>
        <v>24735</v>
      </c>
      <c r="AP41" s="82" t="n">
        <f aca="true">SUM(OFFSET(AO18,1,1,ROW($B$41)-ROW($B$18)-1,1))</f>
        <v>0</v>
      </c>
      <c r="AQ41" s="82" t="n">
        <f aca="true">SUM(OFFSET(AP18,1,1,ROW($B$41)-ROW($B$18)-1,1))</f>
        <v>22000</v>
      </c>
      <c r="AR41" s="82" t="n">
        <f aca="true">SUM(OFFSET(AQ18,1,1,ROW($B$41)-ROW($B$18)-1,1))</f>
        <v>22950</v>
      </c>
      <c r="AS41" s="82" t="n">
        <f aca="true">SUM(OFFSET(AR18,1,1,ROW($B$41)-ROW($B$18)-1,1))</f>
        <v>6656</v>
      </c>
      <c r="AT41" s="82" t="n">
        <f aca="true">SUM(OFFSET(AS18,1,1,ROW($B$41)-ROW($B$18)-1,1))</f>
        <v>11735</v>
      </c>
      <c r="AU41" s="82" t="n">
        <f aca="true">SUM(OFFSET(AT18,1,1,ROW($B$41)-ROW($B$18)-1,1))</f>
        <v>22000</v>
      </c>
      <c r="AV41" s="82" t="n">
        <f aca="true">SUM(OFFSET(AU18,1,1,ROW($B$41)-ROW($B$18)-1,1))</f>
        <v>950</v>
      </c>
      <c r="AW41" s="82" t="n">
        <f aca="true">SUM(OFFSET(AV18,1,1,ROW($B$41)-ROW($B$18)-1,1))</f>
        <v>3200</v>
      </c>
      <c r="AX41" s="82" t="n">
        <f aca="true">SUM(OFFSET(AW18,1,1,ROW($B$41)-ROW($B$18)-1,1))</f>
        <v>18935</v>
      </c>
      <c r="AY41" s="82" t="n">
        <f aca="true">SUM(OFFSET(AX18,1,1,ROW($B$41)-ROW($B$18)-1,1))</f>
        <v>22000</v>
      </c>
      <c r="AZ41" s="82" t="n">
        <f aca="true">SUM(OFFSET(AY18,1,1,ROW($B$41)-ROW($B$18)-1,1))</f>
        <v>4970</v>
      </c>
      <c r="BA41" s="82" t="n">
        <f aca="true">SUM(OFFSET(AZ18,1,1,ROW($B$41)-ROW($B$18)-1,1))</f>
        <v>19000</v>
      </c>
      <c r="BB41" s="82" t="n">
        <f aca="true">SUM(OFFSET(BA18,1,1,ROW($B$41)-ROW($B$18)-1,1))</f>
        <v>29722</v>
      </c>
      <c r="BC41" s="82" t="n">
        <f aca="true">SUM(OFFSET(BB18,1,1,ROW($B$41)-ROW($B$18)-1,1))</f>
        <v>162084</v>
      </c>
      <c r="BD41" s="82" t="n">
        <f aca="true">SUM(OFFSET(BC18,1,1,ROW($B$41)-ROW($B$18)-1,1))</f>
        <v>157782</v>
      </c>
      <c r="BE41" s="82" t="n">
        <f aca="true">SUM(OFFSET(BD18,1,1,ROW($B$41)-ROW($B$18)-1,1))</f>
        <v>163473</v>
      </c>
      <c r="BF41" s="82" t="n">
        <f aca="true">SUM(OFFSET(BE18,1,1,ROW($B$41)-ROW($B$18)-1,1))</f>
        <v>184118</v>
      </c>
      <c r="BG41" s="82" t="n">
        <f aca="true">SUM(OFFSET(BF18,1,1,ROW($B$41)-ROW($B$18)-1,1))</f>
        <v>667457</v>
      </c>
    </row>
    <row r="42" s="29" customFormat="true" ht="15.75" hidden="false" customHeight="true" outlineLevel="0" collapsed="false">
      <c r="A42" s="53"/>
      <c r="B42" s="23" t="s">
        <v>34</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row>
    <row r="43" customFormat="false" ht="15.75" hidden="false" customHeight="true" outlineLevel="0" collapsed="false">
      <c r="A43" s="64" t="s">
        <v>353</v>
      </c>
      <c r="B43" s="16" t="s">
        <v>354</v>
      </c>
      <c r="C43" s="68" t="n">
        <v>0</v>
      </c>
      <c r="D43" s="68" t="n">
        <v>0</v>
      </c>
      <c r="E43" s="68" t="n">
        <v>0</v>
      </c>
      <c r="F43" s="68" t="n">
        <v>70000</v>
      </c>
      <c r="G43" s="68" t="n">
        <v>0</v>
      </c>
      <c r="H43" s="68" t="n">
        <v>0</v>
      </c>
      <c r="I43" s="68" t="n">
        <v>0</v>
      </c>
      <c r="J43" s="68" t="n">
        <v>0</v>
      </c>
      <c r="K43" s="68" t="n">
        <v>70000</v>
      </c>
      <c r="L43" s="68" t="n">
        <v>0</v>
      </c>
      <c r="M43" s="68" t="n">
        <v>0</v>
      </c>
      <c r="N43" s="68" t="n">
        <v>0</v>
      </c>
      <c r="O43" s="68" t="n">
        <v>70000</v>
      </c>
      <c r="P43" s="68" t="n">
        <v>0</v>
      </c>
      <c r="Q43" s="68" t="n">
        <v>0</v>
      </c>
      <c r="R43" s="68" t="n">
        <v>0</v>
      </c>
      <c r="S43" s="68" t="n">
        <v>70000</v>
      </c>
      <c r="T43" s="68" t="n">
        <v>0</v>
      </c>
      <c r="U43" s="68" t="n">
        <v>0</v>
      </c>
      <c r="V43" s="68" t="n">
        <v>0</v>
      </c>
      <c r="W43" s="68" t="n">
        <v>0</v>
      </c>
      <c r="X43" s="68" t="n">
        <v>70000</v>
      </c>
      <c r="Y43" s="68" t="n">
        <v>0</v>
      </c>
      <c r="Z43" s="68" t="n">
        <v>0</v>
      </c>
      <c r="AA43" s="68" t="n">
        <v>0</v>
      </c>
      <c r="AB43" s="68" t="n">
        <v>70000</v>
      </c>
      <c r="AC43" s="68" t="n">
        <v>0</v>
      </c>
      <c r="AD43" s="68" t="n">
        <v>0</v>
      </c>
      <c r="AE43" s="68" t="n">
        <v>0</v>
      </c>
      <c r="AF43" s="68" t="n">
        <v>0</v>
      </c>
      <c r="AG43" s="68" t="n">
        <v>70000</v>
      </c>
      <c r="AH43" s="68" t="n">
        <v>0</v>
      </c>
      <c r="AI43" s="68" t="n">
        <v>0</v>
      </c>
      <c r="AJ43" s="68" t="n">
        <v>0</v>
      </c>
      <c r="AK43" s="68" t="n">
        <v>70000</v>
      </c>
      <c r="AL43" s="68" t="n">
        <v>0</v>
      </c>
      <c r="AM43" s="68" t="n">
        <v>0</v>
      </c>
      <c r="AN43" s="68" t="n">
        <v>0</v>
      </c>
      <c r="AO43" s="68" t="n">
        <v>70000</v>
      </c>
      <c r="AP43" s="68" t="n">
        <v>0</v>
      </c>
      <c r="AQ43" s="68" t="n">
        <v>0</v>
      </c>
      <c r="AR43" s="68" t="n">
        <v>0</v>
      </c>
      <c r="AS43" s="68" t="n">
        <v>75000</v>
      </c>
      <c r="AT43" s="68" t="n">
        <v>0</v>
      </c>
      <c r="AU43" s="68" t="n">
        <v>0</v>
      </c>
      <c r="AV43" s="68" t="n">
        <v>0</v>
      </c>
      <c r="AW43" s="68" t="n">
        <v>0</v>
      </c>
      <c r="AX43" s="68" t="n">
        <v>70000</v>
      </c>
      <c r="AY43" s="68" t="n">
        <v>0</v>
      </c>
      <c r="AZ43" s="68" t="n">
        <v>0</v>
      </c>
      <c r="BA43" s="68" t="n">
        <v>0</v>
      </c>
      <c r="BB43" s="68" t="n">
        <v>70000</v>
      </c>
      <c r="BC43" s="69" t="n">
        <f aca="true">SUM(OFFSET($B43,0,1,1,Assumptions!$C$8))</f>
        <v>210000</v>
      </c>
      <c r="BD43" s="69" t="n">
        <f aca="true">SUM(OFFSET($B43,0,1+Assumptions!$C$8,1,SUM(Assumptions!$C$9)))</f>
        <v>210000</v>
      </c>
      <c r="BE43" s="69" t="n">
        <f aca="true">SUM(OFFSET($B43,0,1+SUM(Assumptions!$C$8:$C$9),1,SUM(Assumptions!$C$10)))</f>
        <v>210000</v>
      </c>
      <c r="BF43" s="69" t="n">
        <f aca="true">SUM(OFFSET($B43,0,1+SUM(Assumptions!$C$8:$C$10),1,SUM(Assumptions!$C$11)))</f>
        <v>215000</v>
      </c>
      <c r="BG43" s="69" t="n">
        <f aca="false">SUM(BC43:BF43)</f>
        <v>845000</v>
      </c>
    </row>
    <row r="44" customFormat="false" ht="15.75" hidden="false" customHeight="true" outlineLevel="0" collapsed="false">
      <c r="A44" s="64" t="s">
        <v>353</v>
      </c>
      <c r="B44" s="16" t="s">
        <v>355</v>
      </c>
      <c r="C44" s="68" t="n">
        <v>5800</v>
      </c>
      <c r="D44" s="68" t="n">
        <v>5800</v>
      </c>
      <c r="E44" s="68" t="n">
        <v>5800</v>
      </c>
      <c r="F44" s="68" t="n">
        <v>5800</v>
      </c>
      <c r="G44" s="68" t="n">
        <v>5800</v>
      </c>
      <c r="H44" s="68" t="n">
        <v>5800</v>
      </c>
      <c r="I44" s="68" t="n">
        <v>5800</v>
      </c>
      <c r="J44" s="68" t="n">
        <v>5800</v>
      </c>
      <c r="K44" s="68" t="n">
        <v>5800</v>
      </c>
      <c r="L44" s="68" t="n">
        <v>5800</v>
      </c>
      <c r="M44" s="68" t="n">
        <v>5800</v>
      </c>
      <c r="N44" s="68" t="n">
        <v>5800</v>
      </c>
      <c r="O44" s="68" t="n">
        <v>5800</v>
      </c>
      <c r="P44" s="68" t="n">
        <v>5800</v>
      </c>
      <c r="Q44" s="68" t="n">
        <v>5800</v>
      </c>
      <c r="R44" s="68" t="n">
        <v>5800</v>
      </c>
      <c r="S44" s="68" t="n">
        <v>5800</v>
      </c>
      <c r="T44" s="68" t="n">
        <v>5800</v>
      </c>
      <c r="U44" s="68" t="n">
        <v>5800</v>
      </c>
      <c r="V44" s="68" t="n">
        <v>5800</v>
      </c>
      <c r="W44" s="68" t="n">
        <v>5800</v>
      </c>
      <c r="X44" s="68" t="n">
        <v>5800</v>
      </c>
      <c r="Y44" s="68" t="n">
        <v>5800</v>
      </c>
      <c r="Z44" s="68" t="n">
        <v>5800</v>
      </c>
      <c r="AA44" s="68" t="n">
        <v>6200</v>
      </c>
      <c r="AB44" s="68" t="n">
        <v>6200</v>
      </c>
      <c r="AC44" s="68" t="n">
        <v>6200</v>
      </c>
      <c r="AD44" s="68" t="n">
        <v>6200</v>
      </c>
      <c r="AE44" s="68" t="n">
        <v>6200</v>
      </c>
      <c r="AF44" s="68" t="n">
        <v>6200</v>
      </c>
      <c r="AG44" s="68" t="n">
        <v>6200</v>
      </c>
      <c r="AH44" s="68" t="n">
        <v>6200</v>
      </c>
      <c r="AI44" s="68" t="n">
        <v>6200</v>
      </c>
      <c r="AJ44" s="68" t="n">
        <v>6200</v>
      </c>
      <c r="AK44" s="68" t="n">
        <v>6200</v>
      </c>
      <c r="AL44" s="68" t="n">
        <v>6200</v>
      </c>
      <c r="AM44" s="68" t="n">
        <v>6200</v>
      </c>
      <c r="AN44" s="68" t="n">
        <v>6200</v>
      </c>
      <c r="AO44" s="68" t="n">
        <v>6200</v>
      </c>
      <c r="AP44" s="68" t="n">
        <v>6200</v>
      </c>
      <c r="AQ44" s="68" t="n">
        <v>6800</v>
      </c>
      <c r="AR44" s="68" t="n">
        <v>6800</v>
      </c>
      <c r="AS44" s="68" t="n">
        <v>6800</v>
      </c>
      <c r="AT44" s="68" t="n">
        <v>6800</v>
      </c>
      <c r="AU44" s="68" t="n">
        <v>6800</v>
      </c>
      <c r="AV44" s="68" t="n">
        <v>6800</v>
      </c>
      <c r="AW44" s="68" t="n">
        <v>6800</v>
      </c>
      <c r="AX44" s="68" t="n">
        <v>6800</v>
      </c>
      <c r="AY44" s="68" t="n">
        <v>6800</v>
      </c>
      <c r="AZ44" s="68" t="n">
        <v>6800</v>
      </c>
      <c r="BA44" s="68" t="n">
        <v>6800</v>
      </c>
      <c r="BB44" s="68" t="n">
        <v>6800</v>
      </c>
      <c r="BC44" s="69" t="n">
        <f aca="true">SUM(OFFSET($B44,0,1,1,Assumptions!$C$8))</f>
        <v>75400</v>
      </c>
      <c r="BD44" s="69" t="n">
        <f aca="true">SUM(OFFSET($B44,0,1+Assumptions!$C$8,1,SUM(Assumptions!$C$9)))</f>
        <v>76200</v>
      </c>
      <c r="BE44" s="69" t="n">
        <f aca="true">SUM(OFFSET($B44,0,1+SUM(Assumptions!$C$8:$C$9),1,SUM(Assumptions!$C$10)))</f>
        <v>80600</v>
      </c>
      <c r="BF44" s="69" t="n">
        <f aca="true">SUM(OFFSET($B44,0,1+SUM(Assumptions!$C$8:$C$10),1,SUM(Assumptions!$C$11)))</f>
        <v>87800</v>
      </c>
      <c r="BG44" s="69" t="n">
        <f aca="false">SUM(BC44:BF44)</f>
        <v>320000</v>
      </c>
    </row>
    <row r="45" s="29" customFormat="true" ht="15.75" hidden="false" customHeight="true" outlineLevel="0" collapsed="false">
      <c r="A45" s="53" t="s">
        <v>301</v>
      </c>
      <c r="B45" s="23" t="s">
        <v>356</v>
      </c>
      <c r="C45" s="71" t="n">
        <f aca="true">SUM(OFFSET(C42,1,0,ROW($B45)-ROW($B42)-1,1))</f>
        <v>5800</v>
      </c>
      <c r="D45" s="71" t="n">
        <f aca="true">SUM(OFFSET(D42,1,0,ROW($B45)-ROW($B42)-1,1))</f>
        <v>5800</v>
      </c>
      <c r="E45" s="71" t="n">
        <f aca="true">SUM(OFFSET(E42,1,0,ROW($B45)-ROW($B42)-1,1))</f>
        <v>5800</v>
      </c>
      <c r="F45" s="71" t="n">
        <f aca="true">SUM(OFFSET(F42,1,0,ROW($B45)-ROW($B42)-1,1))</f>
        <v>75800</v>
      </c>
      <c r="G45" s="71" t="n">
        <f aca="true">SUM(OFFSET(G42,1,0,ROW($B45)-ROW($B42)-1,1))</f>
        <v>5800</v>
      </c>
      <c r="H45" s="71" t="n">
        <f aca="true">SUM(OFFSET(H42,1,0,ROW($B45)-ROW($B42)-1,1))</f>
        <v>5800</v>
      </c>
      <c r="I45" s="71" t="n">
        <f aca="true">SUM(OFFSET(I42,1,0,ROW($B45)-ROW($B42)-1,1))</f>
        <v>5800</v>
      </c>
      <c r="J45" s="71" t="n">
        <f aca="true">SUM(OFFSET(J42,1,0,ROW($B45)-ROW($B42)-1,1))</f>
        <v>5800</v>
      </c>
      <c r="K45" s="71" t="n">
        <f aca="true">SUM(OFFSET(K42,1,0,ROW($B45)-ROW($B42)-1,1))</f>
        <v>75800</v>
      </c>
      <c r="L45" s="71" t="n">
        <f aca="true">SUM(OFFSET(L42,1,0,ROW($B45)-ROW($B42)-1,1))</f>
        <v>5800</v>
      </c>
      <c r="M45" s="71" t="n">
        <f aca="true">SUM(OFFSET(M42,1,0,ROW($B45)-ROW($B42)-1,1))</f>
        <v>5800</v>
      </c>
      <c r="N45" s="71" t="n">
        <f aca="true">SUM(OFFSET(N42,1,0,ROW($B45)-ROW($B42)-1,1))</f>
        <v>5800</v>
      </c>
      <c r="O45" s="71" t="n">
        <f aca="true">SUM(OFFSET(O42,1,0,ROW($B45)-ROW($B42)-1,1))</f>
        <v>75800</v>
      </c>
      <c r="P45" s="71" t="n">
        <f aca="true">SUM(OFFSET(P42,1,0,ROW($B45)-ROW($B42)-1,1))</f>
        <v>5800</v>
      </c>
      <c r="Q45" s="71" t="n">
        <f aca="true">SUM(OFFSET(Q42,1,0,ROW($B45)-ROW($B42)-1,1))</f>
        <v>5800</v>
      </c>
      <c r="R45" s="71" t="n">
        <f aca="true">SUM(OFFSET(R42,1,0,ROW($B45)-ROW($B42)-1,1))</f>
        <v>5800</v>
      </c>
      <c r="S45" s="71" t="n">
        <f aca="true">SUM(OFFSET(S42,1,0,ROW($B45)-ROW($B42)-1,1))</f>
        <v>75800</v>
      </c>
      <c r="T45" s="71" t="n">
        <f aca="true">SUM(OFFSET(T42,1,0,ROW($B45)-ROW($B42)-1,1))</f>
        <v>5800</v>
      </c>
      <c r="U45" s="71" t="n">
        <f aca="true">SUM(OFFSET(U42,1,0,ROW($B45)-ROW($B42)-1,1))</f>
        <v>5800</v>
      </c>
      <c r="V45" s="71" t="n">
        <f aca="true">SUM(OFFSET(V42,1,0,ROW($B45)-ROW($B42)-1,1))</f>
        <v>5800</v>
      </c>
      <c r="W45" s="71" t="n">
        <f aca="true">SUM(OFFSET(W42,1,0,ROW($B45)-ROW($B42)-1,1))</f>
        <v>5800</v>
      </c>
      <c r="X45" s="71" t="n">
        <f aca="true">SUM(OFFSET(X42,1,0,ROW($B45)-ROW($B42)-1,1))</f>
        <v>75800</v>
      </c>
      <c r="Y45" s="71" t="n">
        <f aca="true">SUM(OFFSET(Y42,1,0,ROW($B45)-ROW($B42)-1,1))</f>
        <v>5800</v>
      </c>
      <c r="Z45" s="71" t="n">
        <f aca="true">SUM(OFFSET(Z42,1,0,ROW($B45)-ROW($B42)-1,1))</f>
        <v>5800</v>
      </c>
      <c r="AA45" s="71" t="n">
        <f aca="true">SUM(OFFSET(AA42,1,0,ROW($B45)-ROW($B42)-1,1))</f>
        <v>6200</v>
      </c>
      <c r="AB45" s="71" t="n">
        <f aca="true">SUM(OFFSET(AB42,1,0,ROW($B45)-ROW($B42)-1,1))</f>
        <v>76200</v>
      </c>
      <c r="AC45" s="71" t="n">
        <f aca="true">SUM(OFFSET(AC42,1,0,ROW($B45)-ROW($B42)-1,1))</f>
        <v>6200</v>
      </c>
      <c r="AD45" s="71" t="n">
        <f aca="true">SUM(OFFSET(AD42,1,0,ROW($B45)-ROW($B42)-1,1))</f>
        <v>6200</v>
      </c>
      <c r="AE45" s="71" t="n">
        <f aca="true">SUM(OFFSET(AE42,1,0,ROW($B45)-ROW($B42)-1,1))</f>
        <v>6200</v>
      </c>
      <c r="AF45" s="71" t="n">
        <f aca="true">SUM(OFFSET(AF42,1,0,ROW($B45)-ROW($B42)-1,1))</f>
        <v>6200</v>
      </c>
      <c r="AG45" s="71" t="n">
        <f aca="true">SUM(OFFSET(AG42,1,0,ROW($B45)-ROW($B42)-1,1))</f>
        <v>76200</v>
      </c>
      <c r="AH45" s="71" t="n">
        <f aca="true">SUM(OFFSET(AH42,1,0,ROW($B45)-ROW($B42)-1,1))</f>
        <v>6200</v>
      </c>
      <c r="AI45" s="71" t="n">
        <f aca="true">SUM(OFFSET(AI42,1,0,ROW($B45)-ROW($B42)-1,1))</f>
        <v>6200</v>
      </c>
      <c r="AJ45" s="71" t="n">
        <f aca="true">SUM(OFFSET(AJ42,1,0,ROW($B45)-ROW($B42)-1,1))</f>
        <v>6200</v>
      </c>
      <c r="AK45" s="71" t="n">
        <f aca="true">SUM(OFFSET(AK42,1,0,ROW($B45)-ROW($B42)-1,1))</f>
        <v>76200</v>
      </c>
      <c r="AL45" s="71" t="n">
        <f aca="true">SUM(OFFSET(AL42,1,0,ROW($B45)-ROW($B42)-1,1))</f>
        <v>6200</v>
      </c>
      <c r="AM45" s="71" t="n">
        <f aca="true">SUM(OFFSET(AM42,1,0,ROW($B45)-ROW($B42)-1,1))</f>
        <v>6200</v>
      </c>
      <c r="AN45" s="71" t="n">
        <f aca="true">SUM(OFFSET(AN42,1,0,ROW($B45)-ROW($B42)-1,1))</f>
        <v>6200</v>
      </c>
      <c r="AO45" s="71" t="n">
        <f aca="true">SUM(OFFSET(AO42,1,0,ROW($B45)-ROW($B42)-1,1))</f>
        <v>76200</v>
      </c>
      <c r="AP45" s="71" t="n">
        <f aca="true">SUM(OFFSET(AP42,1,0,ROW($B45)-ROW($B42)-1,1))</f>
        <v>6200</v>
      </c>
      <c r="AQ45" s="71" t="n">
        <f aca="true">SUM(OFFSET(AQ42,1,0,ROW($B45)-ROW($B42)-1,1))</f>
        <v>6800</v>
      </c>
      <c r="AR45" s="71" t="n">
        <f aca="true">SUM(OFFSET(AR42,1,0,ROW($B45)-ROW($B42)-1,1))</f>
        <v>6800</v>
      </c>
      <c r="AS45" s="71" t="n">
        <f aca="true">SUM(OFFSET(AS42,1,0,ROW($B45)-ROW($B42)-1,1))</f>
        <v>81800</v>
      </c>
      <c r="AT45" s="71" t="n">
        <f aca="true">SUM(OFFSET(AT42,1,0,ROW($B45)-ROW($B42)-1,1))</f>
        <v>6800</v>
      </c>
      <c r="AU45" s="71" t="n">
        <f aca="true">SUM(OFFSET(AU42,1,0,ROW($B45)-ROW($B42)-1,1))</f>
        <v>6800</v>
      </c>
      <c r="AV45" s="71" t="n">
        <f aca="true">SUM(OFFSET(AV42,1,0,ROW($B45)-ROW($B42)-1,1))</f>
        <v>6800</v>
      </c>
      <c r="AW45" s="71" t="n">
        <f aca="true">SUM(OFFSET(AW42,1,0,ROW($B45)-ROW($B42)-1,1))</f>
        <v>6800</v>
      </c>
      <c r="AX45" s="71" t="n">
        <f aca="true">SUM(OFFSET(AX42,1,0,ROW($B45)-ROW($B42)-1,1))</f>
        <v>76800</v>
      </c>
      <c r="AY45" s="71" t="n">
        <f aca="true">SUM(OFFSET(AY42,1,0,ROW($B45)-ROW($B42)-1,1))</f>
        <v>6800</v>
      </c>
      <c r="AZ45" s="71" t="n">
        <f aca="true">SUM(OFFSET(AZ42,1,0,ROW($B45)-ROW($B42)-1,1))</f>
        <v>6800</v>
      </c>
      <c r="BA45" s="71" t="n">
        <f aca="true">SUM(OFFSET(BA42,1,0,ROW($B45)-ROW($B42)-1,1))</f>
        <v>6800</v>
      </c>
      <c r="BB45" s="71" t="n">
        <f aca="true">SUM(OFFSET(BB42,1,0,ROW($B45)-ROW($B42)-1,1))</f>
        <v>76800</v>
      </c>
      <c r="BC45" s="71" t="n">
        <f aca="true">SUM(OFFSET(BC42,1,0,ROW($B45)-ROW($B42)-1,1))</f>
        <v>285400</v>
      </c>
      <c r="BD45" s="71" t="n">
        <f aca="true">SUM(OFFSET(BD42,1,0,ROW($B45)-ROW($B42)-1,1))</f>
        <v>286200</v>
      </c>
      <c r="BE45" s="71" t="n">
        <f aca="true">SUM(OFFSET(BE42,1,0,ROW($B45)-ROW($B42)-1,1))</f>
        <v>290600</v>
      </c>
      <c r="BF45" s="71" t="n">
        <f aca="true">SUM(OFFSET(BF42,1,0,ROW($B45)-ROW($B42)-1,1))</f>
        <v>302800</v>
      </c>
      <c r="BG45" s="71" t="n">
        <f aca="true">SUM(OFFSET(BG42,1,0,ROW($B45)-ROW($B42)-1,1))</f>
        <v>1165000</v>
      </c>
    </row>
    <row r="46" s="29" customFormat="true" ht="15.75" hidden="false" customHeight="true" outlineLevel="0" collapsed="false">
      <c r="A46" s="53"/>
      <c r="B46" s="23" t="s">
        <v>37</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row>
    <row r="47" customFormat="false" ht="15.75" hidden="false" customHeight="true" outlineLevel="0" collapsed="false">
      <c r="A47" s="64" t="s">
        <v>357</v>
      </c>
      <c r="B47" s="16" t="s">
        <v>358</v>
      </c>
      <c r="C47" s="68" t="n">
        <v>0</v>
      </c>
      <c r="D47" s="68" t="n">
        <v>0</v>
      </c>
      <c r="E47" s="68" t="n">
        <v>0</v>
      </c>
      <c r="F47" s="68" t="n">
        <v>0</v>
      </c>
      <c r="G47" s="68" t="n">
        <v>15000</v>
      </c>
      <c r="H47" s="68" t="n">
        <v>0</v>
      </c>
      <c r="I47" s="68" t="n">
        <v>0</v>
      </c>
      <c r="J47" s="68" t="n">
        <v>0</v>
      </c>
      <c r="K47" s="68" t="n">
        <v>15000</v>
      </c>
      <c r="L47" s="68" t="n">
        <v>0</v>
      </c>
      <c r="M47" s="68" t="n">
        <v>0</v>
      </c>
      <c r="N47" s="68" t="n">
        <v>0</v>
      </c>
      <c r="O47" s="68" t="n">
        <v>15000</v>
      </c>
      <c r="P47" s="68" t="n">
        <v>0</v>
      </c>
      <c r="Q47" s="68" t="n">
        <v>0</v>
      </c>
      <c r="R47" s="68" t="n">
        <v>0</v>
      </c>
      <c r="S47" s="68" t="n">
        <v>0</v>
      </c>
      <c r="T47" s="68" t="n">
        <v>15000</v>
      </c>
      <c r="U47" s="68" t="n">
        <v>0</v>
      </c>
      <c r="V47" s="68" t="n">
        <v>0</v>
      </c>
      <c r="W47" s="68" t="n">
        <v>0</v>
      </c>
      <c r="X47" s="68" t="n">
        <v>15000</v>
      </c>
      <c r="Y47" s="68" t="n">
        <v>0</v>
      </c>
      <c r="Z47" s="68" t="n">
        <v>0</v>
      </c>
      <c r="AA47" s="68" t="n">
        <v>0</v>
      </c>
      <c r="AB47" s="68" t="n">
        <v>15000</v>
      </c>
      <c r="AC47" s="68" t="n">
        <v>0</v>
      </c>
      <c r="AD47" s="68" t="n">
        <v>0</v>
      </c>
      <c r="AE47" s="68" t="n">
        <v>0</v>
      </c>
      <c r="AF47" s="68" t="n">
        <v>0</v>
      </c>
      <c r="AG47" s="68" t="n">
        <v>15000</v>
      </c>
      <c r="AH47" s="68" t="n">
        <v>0</v>
      </c>
      <c r="AI47" s="68" t="n">
        <v>0</v>
      </c>
      <c r="AJ47" s="68" t="n">
        <v>0</v>
      </c>
      <c r="AK47" s="68" t="n">
        <v>15000</v>
      </c>
      <c r="AL47" s="68" t="n">
        <v>0</v>
      </c>
      <c r="AM47" s="68" t="n">
        <v>0</v>
      </c>
      <c r="AN47" s="68" t="n">
        <v>0</v>
      </c>
      <c r="AO47" s="68" t="n">
        <v>15000</v>
      </c>
      <c r="AP47" s="68" t="n">
        <v>0</v>
      </c>
      <c r="AQ47" s="68" t="n">
        <v>0</v>
      </c>
      <c r="AR47" s="68" t="n">
        <v>0</v>
      </c>
      <c r="AS47" s="68" t="n">
        <v>0</v>
      </c>
      <c r="AT47" s="68" t="n">
        <v>15000</v>
      </c>
      <c r="AU47" s="68" t="n">
        <v>0</v>
      </c>
      <c r="AV47" s="68" t="n">
        <v>0</v>
      </c>
      <c r="AW47" s="68" t="n">
        <v>0</v>
      </c>
      <c r="AX47" s="68" t="n">
        <v>19000</v>
      </c>
      <c r="AY47" s="68" t="n">
        <v>0</v>
      </c>
      <c r="AZ47" s="68" t="n">
        <v>0</v>
      </c>
      <c r="BA47" s="68" t="n">
        <v>0</v>
      </c>
      <c r="BB47" s="68" t="n">
        <v>19000</v>
      </c>
      <c r="BC47" s="69" t="n">
        <f aca="true">SUM(OFFSET($B47,0,1,1,Assumptions!$C$8))</f>
        <v>45000</v>
      </c>
      <c r="BD47" s="69" t="n">
        <f aca="true">SUM(OFFSET($B47,0,1+Assumptions!$C$8,1,SUM(Assumptions!$C$9)))</f>
        <v>45000</v>
      </c>
      <c r="BE47" s="69" t="n">
        <f aca="true">SUM(OFFSET($B47,0,1+SUM(Assumptions!$C$8:$C$9),1,SUM(Assumptions!$C$10)))</f>
        <v>45000</v>
      </c>
      <c r="BF47" s="69" t="n">
        <f aca="true">SUM(OFFSET($B47,0,1+SUM(Assumptions!$C$8:$C$10),1,SUM(Assumptions!$C$11)))</f>
        <v>53000</v>
      </c>
      <c r="BG47" s="69" t="n">
        <f aca="false">SUM(BC47:BF47)</f>
        <v>188000</v>
      </c>
    </row>
    <row r="48" customFormat="false" ht="15.75" hidden="false" customHeight="true" outlineLevel="0" collapsed="false">
      <c r="A48" s="64" t="s">
        <v>359</v>
      </c>
      <c r="B48" s="16" t="s">
        <v>360</v>
      </c>
      <c r="C48" s="68" t="n">
        <v>0</v>
      </c>
      <c r="D48" s="68" t="n">
        <v>0</v>
      </c>
      <c r="E48" s="68" t="n">
        <v>0</v>
      </c>
      <c r="F48" s="68" t="n">
        <v>0</v>
      </c>
      <c r="G48" s="68" t="n">
        <v>1000</v>
      </c>
      <c r="H48" s="68" t="n">
        <v>0</v>
      </c>
      <c r="I48" s="68" t="n">
        <v>0</v>
      </c>
      <c r="J48" s="68" t="n">
        <v>0</v>
      </c>
      <c r="K48" s="68" t="n">
        <v>1000</v>
      </c>
      <c r="L48" s="68" t="n">
        <v>0</v>
      </c>
      <c r="M48" s="68" t="n">
        <v>0</v>
      </c>
      <c r="N48" s="68" t="n">
        <v>0</v>
      </c>
      <c r="O48" s="68" t="n">
        <v>1000</v>
      </c>
      <c r="P48" s="68" t="n">
        <v>0</v>
      </c>
      <c r="Q48" s="68" t="n">
        <v>0</v>
      </c>
      <c r="R48" s="68" t="n">
        <v>0</v>
      </c>
      <c r="S48" s="68" t="n">
        <v>0</v>
      </c>
      <c r="T48" s="68" t="n">
        <v>1000</v>
      </c>
      <c r="U48" s="68" t="n">
        <v>0</v>
      </c>
      <c r="V48" s="68" t="n">
        <v>0</v>
      </c>
      <c r="W48" s="68" t="n">
        <v>0</v>
      </c>
      <c r="X48" s="68" t="n">
        <v>1000</v>
      </c>
      <c r="Y48" s="68" t="n">
        <v>0</v>
      </c>
      <c r="Z48" s="68" t="n">
        <v>0</v>
      </c>
      <c r="AA48" s="68" t="n">
        <v>0</v>
      </c>
      <c r="AB48" s="68" t="n">
        <v>1000</v>
      </c>
      <c r="AC48" s="68" t="n">
        <v>0</v>
      </c>
      <c r="AD48" s="68" t="n">
        <v>0</v>
      </c>
      <c r="AE48" s="68" t="n">
        <v>0</v>
      </c>
      <c r="AF48" s="68" t="n">
        <v>0</v>
      </c>
      <c r="AG48" s="68" t="n">
        <v>1000</v>
      </c>
      <c r="AH48" s="68" t="n">
        <v>0</v>
      </c>
      <c r="AI48" s="68" t="n">
        <v>0</v>
      </c>
      <c r="AJ48" s="68" t="n">
        <v>0</v>
      </c>
      <c r="AK48" s="68" t="n">
        <v>1000</v>
      </c>
      <c r="AL48" s="68" t="n">
        <v>0</v>
      </c>
      <c r="AM48" s="68" t="n">
        <v>0</v>
      </c>
      <c r="AN48" s="68" t="n">
        <v>0</v>
      </c>
      <c r="AO48" s="68" t="n">
        <v>1000</v>
      </c>
      <c r="AP48" s="68" t="n">
        <v>0</v>
      </c>
      <c r="AQ48" s="68" t="n">
        <v>0</v>
      </c>
      <c r="AR48" s="68" t="n">
        <v>0</v>
      </c>
      <c r="AS48" s="68" t="n">
        <v>0</v>
      </c>
      <c r="AT48" s="68" t="n">
        <v>1000</v>
      </c>
      <c r="AU48" s="68" t="n">
        <v>0</v>
      </c>
      <c r="AV48" s="68" t="n">
        <v>0</v>
      </c>
      <c r="AW48" s="68" t="n">
        <v>0</v>
      </c>
      <c r="AX48" s="68" t="n">
        <v>1000</v>
      </c>
      <c r="AY48" s="68" t="n">
        <v>0</v>
      </c>
      <c r="AZ48" s="68" t="n">
        <v>0</v>
      </c>
      <c r="BA48" s="68" t="n">
        <v>0</v>
      </c>
      <c r="BB48" s="68" t="n">
        <v>1000</v>
      </c>
      <c r="BC48" s="69" t="n">
        <f aca="true">SUM(OFFSET($B48,0,1,1,Assumptions!$C$8))</f>
        <v>3000</v>
      </c>
      <c r="BD48" s="69" t="n">
        <f aca="true">SUM(OFFSET($B48,0,1+Assumptions!$C$8,1,SUM(Assumptions!$C$9)))</f>
        <v>3000</v>
      </c>
      <c r="BE48" s="69" t="n">
        <f aca="true">SUM(OFFSET($B48,0,1+SUM(Assumptions!$C$8:$C$9),1,SUM(Assumptions!$C$10)))</f>
        <v>3000</v>
      </c>
      <c r="BF48" s="69" t="n">
        <f aca="true">SUM(OFFSET($B48,0,1+SUM(Assumptions!$C$8:$C$10),1,SUM(Assumptions!$C$11)))</f>
        <v>3000</v>
      </c>
      <c r="BG48" s="69" t="n">
        <f aca="false">SUM(BC48:BF48)</f>
        <v>12000</v>
      </c>
    </row>
    <row r="49" s="29" customFormat="true" ht="15.75" hidden="false" customHeight="true" outlineLevel="0" collapsed="false">
      <c r="A49" s="83"/>
      <c r="B49" s="23" t="s">
        <v>361</v>
      </c>
      <c r="C49" s="71" t="n">
        <f aca="false">SUM(C47:C48)</f>
        <v>0</v>
      </c>
      <c r="D49" s="71" t="n">
        <f aca="false">SUM(D47:D48)</f>
        <v>0</v>
      </c>
      <c r="E49" s="71" t="n">
        <f aca="false">SUM(E47:E48)</f>
        <v>0</v>
      </c>
      <c r="F49" s="71" t="n">
        <f aca="false">SUM(F47:F48)</f>
        <v>0</v>
      </c>
      <c r="G49" s="71" t="n">
        <f aca="false">SUM(G47:G48)</f>
        <v>16000</v>
      </c>
      <c r="H49" s="71" t="n">
        <f aca="false">SUM(H47:H48)</f>
        <v>0</v>
      </c>
      <c r="I49" s="71" t="n">
        <f aca="false">SUM(I47:I48)</f>
        <v>0</v>
      </c>
      <c r="J49" s="71" t="n">
        <f aca="false">SUM(J47:J48)</f>
        <v>0</v>
      </c>
      <c r="K49" s="71" t="n">
        <f aca="false">SUM(K47:K48)</f>
        <v>16000</v>
      </c>
      <c r="L49" s="71" t="n">
        <f aca="false">SUM(L47:L48)</f>
        <v>0</v>
      </c>
      <c r="M49" s="71" t="n">
        <f aca="false">SUM(M47:M48)</f>
        <v>0</v>
      </c>
      <c r="N49" s="71" t="n">
        <f aca="false">SUM(N47:N48)</f>
        <v>0</v>
      </c>
      <c r="O49" s="71" t="n">
        <f aca="false">SUM(O47:O48)</f>
        <v>16000</v>
      </c>
      <c r="P49" s="71" t="n">
        <f aca="false">SUM(P47:P48)</f>
        <v>0</v>
      </c>
      <c r="Q49" s="71" t="n">
        <f aca="false">SUM(Q47:Q48)</f>
        <v>0</v>
      </c>
      <c r="R49" s="71" t="n">
        <f aca="false">SUM(R47:R48)</f>
        <v>0</v>
      </c>
      <c r="S49" s="71" t="n">
        <f aca="false">SUM(S47:S48)</f>
        <v>0</v>
      </c>
      <c r="T49" s="71" t="n">
        <f aca="false">SUM(T47:T48)</f>
        <v>16000</v>
      </c>
      <c r="U49" s="71" t="n">
        <f aca="false">SUM(U47:U48)</f>
        <v>0</v>
      </c>
      <c r="V49" s="71" t="n">
        <f aca="false">SUM(V47:V48)</f>
        <v>0</v>
      </c>
      <c r="W49" s="71" t="n">
        <f aca="false">SUM(W47:W48)</f>
        <v>0</v>
      </c>
      <c r="X49" s="71" t="n">
        <f aca="false">SUM(X47:X48)</f>
        <v>16000</v>
      </c>
      <c r="Y49" s="71" t="n">
        <f aca="false">SUM(Y47:Y48)</f>
        <v>0</v>
      </c>
      <c r="Z49" s="71" t="n">
        <f aca="false">SUM(Z47:Z48)</f>
        <v>0</v>
      </c>
      <c r="AA49" s="71" t="n">
        <f aca="false">SUM(AA47:AA48)</f>
        <v>0</v>
      </c>
      <c r="AB49" s="71" t="n">
        <f aca="false">SUM(AB47:AB48)</f>
        <v>16000</v>
      </c>
      <c r="AC49" s="71" t="n">
        <f aca="false">SUM(AC47:AC48)</f>
        <v>0</v>
      </c>
      <c r="AD49" s="71" t="n">
        <f aca="false">SUM(AD47:AD48)</f>
        <v>0</v>
      </c>
      <c r="AE49" s="71" t="n">
        <f aca="false">SUM(AE47:AE48)</f>
        <v>0</v>
      </c>
      <c r="AF49" s="71" t="n">
        <f aca="false">SUM(AF47:AF48)</f>
        <v>0</v>
      </c>
      <c r="AG49" s="71" t="n">
        <f aca="false">SUM(AG47:AG48)</f>
        <v>16000</v>
      </c>
      <c r="AH49" s="71" t="n">
        <f aca="false">SUM(AH47:AH48)</f>
        <v>0</v>
      </c>
      <c r="AI49" s="71" t="n">
        <f aca="false">SUM(AI47:AI48)</f>
        <v>0</v>
      </c>
      <c r="AJ49" s="71" t="n">
        <f aca="false">SUM(AJ47:AJ48)</f>
        <v>0</v>
      </c>
      <c r="AK49" s="71" t="n">
        <f aca="false">SUM(AK47:AK48)</f>
        <v>16000</v>
      </c>
      <c r="AL49" s="71" t="n">
        <f aca="false">SUM(AL47:AL48)</f>
        <v>0</v>
      </c>
      <c r="AM49" s="71" t="n">
        <f aca="false">SUM(AM47:AM48)</f>
        <v>0</v>
      </c>
      <c r="AN49" s="71" t="n">
        <f aca="false">SUM(AN47:AN48)</f>
        <v>0</v>
      </c>
      <c r="AO49" s="71" t="n">
        <f aca="false">SUM(AO47:AO48)</f>
        <v>16000</v>
      </c>
      <c r="AP49" s="71" t="n">
        <f aca="false">SUM(AP47:AP48)</f>
        <v>0</v>
      </c>
      <c r="AQ49" s="71" t="n">
        <f aca="false">SUM(AQ47:AQ48)</f>
        <v>0</v>
      </c>
      <c r="AR49" s="71" t="n">
        <f aca="false">SUM(AR47:AR48)</f>
        <v>0</v>
      </c>
      <c r="AS49" s="71" t="n">
        <f aca="false">SUM(AS47:AS48)</f>
        <v>0</v>
      </c>
      <c r="AT49" s="71" t="n">
        <f aca="false">SUM(AT47:AT48)</f>
        <v>16000</v>
      </c>
      <c r="AU49" s="71" t="n">
        <f aca="false">SUM(AU47:AU48)</f>
        <v>0</v>
      </c>
      <c r="AV49" s="71" t="n">
        <f aca="false">SUM(AV47:AV48)</f>
        <v>0</v>
      </c>
      <c r="AW49" s="71" t="n">
        <f aca="false">SUM(AW47:AW48)</f>
        <v>0</v>
      </c>
      <c r="AX49" s="71" t="n">
        <f aca="false">SUM(AX47:AX48)</f>
        <v>20000</v>
      </c>
      <c r="AY49" s="71" t="n">
        <f aca="false">SUM(AY47:AY48)</f>
        <v>0</v>
      </c>
      <c r="AZ49" s="71" t="n">
        <f aca="false">SUM(AZ47:AZ48)</f>
        <v>0</v>
      </c>
      <c r="BA49" s="71" t="n">
        <f aca="false">SUM(BA47:BA48)</f>
        <v>0</v>
      </c>
      <c r="BB49" s="71" t="n">
        <f aca="false">SUM(BB47:BB48)</f>
        <v>20000</v>
      </c>
      <c r="BC49" s="71" t="n">
        <f aca="false">SUM(BC47:BC48)</f>
        <v>48000</v>
      </c>
      <c r="BD49" s="71" t="n">
        <f aca="false">SUM(BD47:BD48)</f>
        <v>48000</v>
      </c>
      <c r="BE49" s="71" t="n">
        <f aca="false">SUM(BE47:BE48)</f>
        <v>48000</v>
      </c>
      <c r="BF49" s="71" t="n">
        <f aca="false">SUM(BF47:BF48)</f>
        <v>56000</v>
      </c>
      <c r="BG49" s="71" t="n">
        <f aca="false">SUM(BG47:BG48)</f>
        <v>200000</v>
      </c>
    </row>
    <row r="50" s="29" customFormat="true" ht="15.75" hidden="false" customHeight="true" outlineLevel="0" collapsed="false">
      <c r="A50" s="53"/>
      <c r="B50" s="23" t="s">
        <v>362</v>
      </c>
      <c r="C50" s="69" t="n">
        <f aca="false">SUM(C13,C17,-C41,-C45,-C49)</f>
        <v>16950</v>
      </c>
      <c r="D50" s="69" t="n">
        <f aca="false">SUM(D13,D17,-D41,-D45,-D49)</f>
        <v>33723.0666666667</v>
      </c>
      <c r="E50" s="69" t="n">
        <f aca="false">SUM(E13,E17,-E41,-E45,-E49)</f>
        <v>36866.6666666667</v>
      </c>
      <c r="F50" s="69" t="n">
        <f aca="false">SUM(F13,F17,-F41,-F45,-F49)</f>
        <v>-26326.6666666667</v>
      </c>
      <c r="G50" s="69" t="n">
        <f aca="false">SUM(G13,G17,-G41,-G45,-G49)</f>
        <v>14882</v>
      </c>
      <c r="H50" s="69" t="n">
        <f aca="false">SUM(H13,H17,-H41,-H45,-H49)</f>
        <v>14474.1666666667</v>
      </c>
      <c r="I50" s="69" t="n">
        <f aca="false">SUM(I13,I17,-I41,-I45,-I49)</f>
        <v>21724.5</v>
      </c>
      <c r="J50" s="69" t="n">
        <f aca="false">SUM(J13,J17,-J41,-J45,-J49)</f>
        <v>42675</v>
      </c>
      <c r="K50" s="69" t="n">
        <f aca="false">SUM(K13,K17,-K41,-K45,-K49)</f>
        <v>-56835</v>
      </c>
      <c r="L50" s="69" t="n">
        <f aca="false">SUM(L13,L17,-L41,-L45,-L49)</f>
        <v>15846.6666666667</v>
      </c>
      <c r="M50" s="69" t="n">
        <f aca="false">SUM(M13,M17,-M41,-M45,-M49)</f>
        <v>46426</v>
      </c>
      <c r="N50" s="69" t="n">
        <f aca="false">SUM(N13,N17,-N41,-N45,-N49)</f>
        <v>47718.6666666667</v>
      </c>
      <c r="O50" s="69" t="n">
        <f aca="false">SUM(O13,O17,-O41,-O45,-O49)</f>
        <v>-71686.6666666667</v>
      </c>
      <c r="P50" s="69" t="n">
        <f aca="false">SUM(P13,P17,-P41,-P45,-P49)</f>
        <v>30183.3333333333</v>
      </c>
      <c r="Q50" s="69" t="n">
        <f aca="false">SUM(Q13,Q17,-Q41,-Q45,-Q49)</f>
        <v>43380</v>
      </c>
      <c r="R50" s="69" t="n">
        <f aca="false">SUM(R13,R17,-R41,-R45,-R49)</f>
        <v>41945.3333333333</v>
      </c>
      <c r="S50" s="69" t="n">
        <f aca="false">SUM(S13,S17,-S41,-S45,-S49)</f>
        <v>-33807.5</v>
      </c>
      <c r="T50" s="69" t="n">
        <f aca="false">SUM(T13,T17,-T41,-T45,-T49)</f>
        <v>20561</v>
      </c>
      <c r="U50" s="69" t="n">
        <f aca="false">SUM(U13,U17,-U41,-U45,-U49)</f>
        <v>28830.1666666667</v>
      </c>
      <c r="V50" s="69" t="n">
        <f aca="false">SUM(V13,V17,-V41,-V45,-V49)</f>
        <v>39713.3333333333</v>
      </c>
      <c r="W50" s="69" t="n">
        <f aca="false">SUM(W13,W17,-W41,-W45,-W49)</f>
        <v>36965</v>
      </c>
      <c r="X50" s="69" t="n">
        <f aca="false">SUM(X13,X17,-X41,-X45,-X49)</f>
        <v>-44643.3333333333</v>
      </c>
      <c r="Y50" s="69" t="n">
        <f aca="false">SUM(Y13,Y17,-Y41,-Y45,-Y49)</f>
        <v>27744.6666666667</v>
      </c>
      <c r="Z50" s="69" t="n">
        <f aca="false">SUM(Z13,Z17,-Z41,-Z45,-Z49)</f>
        <v>38292</v>
      </c>
      <c r="AA50" s="69" t="n">
        <f aca="false">SUM(AA13,AA17,-AA41,-AA45,-AA49)</f>
        <v>48897</v>
      </c>
      <c r="AB50" s="69" t="n">
        <f aca="false">SUM(AB13,AB17,-AB41,-AB45,-AB49)</f>
        <v>-57661</v>
      </c>
      <c r="AC50" s="69" t="n">
        <f aca="false">SUM(AC13,AC17,-AC41,-AC45,-AC49)</f>
        <v>30323.3333333333</v>
      </c>
      <c r="AD50" s="69" t="n">
        <f aca="false">SUM(AD13,AD17,-AD41,-AD45,-AD49)</f>
        <v>49860</v>
      </c>
      <c r="AE50" s="69" t="n">
        <f aca="false">SUM(AE13,AE17,-AE41,-AE45,-AE49)</f>
        <v>52060</v>
      </c>
      <c r="AF50" s="69" t="n">
        <f aca="false">SUM(AF13,AF17,-AF41,-AF45,-AF49)</f>
        <v>51403.5</v>
      </c>
      <c r="AG50" s="69" t="n">
        <f aca="false">SUM(AG13,AG17,-AG41,-AG45,-AG49)</f>
        <v>-40843.3333333333</v>
      </c>
      <c r="AH50" s="69" t="n">
        <f aca="false">SUM(AH13,AH17,-AH41,-AH45,-AH49)</f>
        <v>24286.6666666667</v>
      </c>
      <c r="AI50" s="69" t="n">
        <f aca="false">SUM(AI13,AI17,-AI41,-AI45,-AI49)</f>
        <v>52411</v>
      </c>
      <c r="AJ50" s="69" t="n">
        <f aca="false">SUM(AJ13,AJ17,-AJ41,-AJ45,-AJ49)</f>
        <v>36633.3333333333</v>
      </c>
      <c r="AK50" s="69" t="n">
        <f aca="false">SUM(AK13,AK17,-AK41,-AK45,-AK49)</f>
        <v>-45055</v>
      </c>
      <c r="AL50" s="69" t="n">
        <f aca="false">SUM(AL13,AL17,-AL41,-AL45,-AL49)</f>
        <v>28700</v>
      </c>
      <c r="AM50" s="69" t="n">
        <f aca="false">SUM(AM13,AM17,-AM41,-AM45,-AM49)</f>
        <v>56375</v>
      </c>
      <c r="AN50" s="69" t="n">
        <f aca="false">SUM(AN13,AN17,-AN41,-AN45,-AN49)</f>
        <v>48705</v>
      </c>
      <c r="AO50" s="69" t="n">
        <f aca="false">SUM(AO13,AO17,-AO41,-AO45,-AO49)</f>
        <v>-52085</v>
      </c>
      <c r="AP50" s="69" t="n">
        <f aca="false">SUM(AP13,AP17,-AP41,-AP45,-AP49)</f>
        <v>48778</v>
      </c>
      <c r="AQ50" s="69" t="n">
        <f aca="false">SUM(AQ13,AQ17,-AQ41,-AQ45,-AQ49)</f>
        <v>22655</v>
      </c>
      <c r="AR50" s="69" t="n">
        <f aca="false">SUM(AR13,AR17,-AR41,-AR45,-AR49)</f>
        <v>23050</v>
      </c>
      <c r="AS50" s="69" t="n">
        <f aca="false">SUM(AS13,AS17,-AS41,-AS45,-AS49)</f>
        <v>-50417.3333333333</v>
      </c>
      <c r="AT50" s="69" t="n">
        <f aca="false">SUM(AT13,AT17,-AT41,-AT45,-AT49)</f>
        <v>-2232.53333333333</v>
      </c>
      <c r="AU50" s="69" t="n">
        <f aca="false">SUM(AU13,AU17,-AU41,-AU45,-AU49)</f>
        <v>5682.8</v>
      </c>
      <c r="AV50" s="69" t="n">
        <f aca="false">SUM(AV13,AV17,-AV41,-AV45,-AV49)</f>
        <v>38432.5</v>
      </c>
      <c r="AW50" s="69" t="n">
        <f aca="false">SUM(AW13,AW17,-AW41,-AW45,-AW49)</f>
        <v>53746.6666666667</v>
      </c>
      <c r="AX50" s="69" t="n">
        <f aca="false">SUM(AX13,AX17,-AX41,-AX45,-AX49)</f>
        <v>-50318.3333333333</v>
      </c>
      <c r="AY50" s="69" t="n">
        <f aca="false">SUM(AY13,AY17,-AY41,-AY45,-AY49)</f>
        <v>36513.3333333333</v>
      </c>
      <c r="AZ50" s="69" t="n">
        <f aca="false">SUM(AZ13,AZ17,-AZ41,-AZ45,-AZ49)</f>
        <v>52513.3333333333</v>
      </c>
      <c r="BA50" s="69" t="n">
        <f aca="false">SUM(BA13,BA17,-BA41,-BA45,-BA49)</f>
        <v>38290</v>
      </c>
      <c r="BB50" s="69" t="n">
        <f aca="false">SUM(BB13,BB17,-BB41,-BB45,-BB49)</f>
        <v>-60470</v>
      </c>
      <c r="BC50" s="69" t="n">
        <f aca="false">SUM(BC13,BC17,-BC41,-BC45,-BC49)</f>
        <v>136438.4</v>
      </c>
      <c r="BD50" s="69" t="n">
        <f aca="false">SUM(BD13,BD17,-BD41,-BD45,-BD49)</f>
        <v>220400</v>
      </c>
      <c r="BE50" s="69" t="n">
        <f aca="false">SUM(BE13,BE17,-BE41,-BE45,-BE49)</f>
        <v>292774.5</v>
      </c>
      <c r="BF50" s="69" t="n">
        <f aca="false">SUM(BF13,BF17,-BF41,-BF45,-BF49)</f>
        <v>156223.433333333</v>
      </c>
      <c r="BG50" s="69" t="n">
        <f aca="false">SUM(BG13,BG17,-BG41,-BG45,-BG49)</f>
        <v>805836.333333333</v>
      </c>
    </row>
    <row r="51" s="29" customFormat="true" ht="15.75" hidden="false" customHeight="true" outlineLevel="0" collapsed="false">
      <c r="A51" s="53"/>
      <c r="B51" s="23" t="s">
        <v>41</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row>
    <row r="52" s="17" customFormat="true" ht="15.75" hidden="false" customHeight="true" outlineLevel="0" collapsed="false">
      <c r="A52" s="72" t="s">
        <v>363</v>
      </c>
      <c r="B52" s="65" t="s">
        <v>364</v>
      </c>
      <c r="C52" s="68" t="n">
        <f aca="true">OFFSET(Loans1!$F$9,COLUMN(C$4)-COLUMN($B$4),0,1,1)</f>
        <v>10250</v>
      </c>
      <c r="D52" s="68" t="n">
        <f aca="true">OFFSET(Loans1!$F$9,COLUMN(D$4)-COLUMN($B$4),0,1,1)</f>
        <v>0</v>
      </c>
      <c r="E52" s="68" t="n">
        <f aca="true">OFFSET(Loans1!$F$9,COLUMN(E$4)-COLUMN($B$4),0,1,1)</f>
        <v>0</v>
      </c>
      <c r="F52" s="68" t="n">
        <f aca="true">OFFSET(Loans1!$F$9,COLUMN(F$4)-COLUMN($B$4),0,1,1)</f>
        <v>0</v>
      </c>
      <c r="G52" s="68" t="n">
        <f aca="true">OFFSET(Loans1!$F$9,COLUMN(G$4)-COLUMN($B$4),0,1,1)</f>
        <v>0</v>
      </c>
      <c r="H52" s="68" t="e">
        <f aca="true">OFFSET(Loans1!$F$9,COLUMN(H$4)-COLUMN($B$4),0,1,1)</f>
        <v>#VALUE!</v>
      </c>
      <c r="I52" s="68" t="n">
        <f aca="true">OFFSET(Loans1!$F$9,COLUMN(I$4)-COLUMN($B$4),0,1,1)</f>
        <v>0</v>
      </c>
      <c r="J52" s="68" t="n">
        <f aca="true">OFFSET(Loans1!$F$9,COLUMN(J$4)-COLUMN($B$4),0,1,1)</f>
        <v>0</v>
      </c>
      <c r="K52" s="68" t="n">
        <f aca="true">OFFSET(Loans1!$F$9,COLUMN(K$4)-COLUMN($B$4),0,1,1)</f>
        <v>0</v>
      </c>
      <c r="L52" s="68" t="e">
        <f aca="true">OFFSET(Loans1!$F$9,COLUMN(L$4)-COLUMN($B$4),0,1,1)</f>
        <v>#VALUE!</v>
      </c>
      <c r="M52" s="68" t="n">
        <f aca="true">OFFSET(Loans1!$F$9,COLUMN(M$4)-COLUMN($B$4),0,1,1)</f>
        <v>0</v>
      </c>
      <c r="N52" s="68" t="n">
        <f aca="true">OFFSET(Loans1!$F$9,COLUMN(N$4)-COLUMN($B$4),0,1,1)</f>
        <v>0</v>
      </c>
      <c r="O52" s="68" t="n">
        <f aca="true">OFFSET(Loans1!$F$9,COLUMN(O$4)-COLUMN($B$4),0,1,1)</f>
        <v>0</v>
      </c>
      <c r="P52" s="68" t="e">
        <f aca="true">OFFSET(Loans1!$F$9,COLUMN(P$4)-COLUMN($B$4),0,1,1)</f>
        <v>#VALUE!</v>
      </c>
      <c r="Q52" s="68" t="n">
        <f aca="true">OFFSET(Loans1!$F$9,COLUMN(Q$4)-COLUMN($B$4),0,1,1)</f>
        <v>0</v>
      </c>
      <c r="R52" s="68" t="n">
        <f aca="true">OFFSET(Loans1!$F$9,COLUMN(R$4)-COLUMN($B$4),0,1,1)</f>
        <v>0</v>
      </c>
      <c r="S52" s="68" t="n">
        <f aca="true">OFFSET(Loans1!$F$9,COLUMN(S$4)-COLUMN($B$4),0,1,1)</f>
        <v>0</v>
      </c>
      <c r="T52" s="68" t="n">
        <f aca="true">OFFSET(Loans1!$F$9,COLUMN(T$4)-COLUMN($B$4),0,1,1)</f>
        <v>0</v>
      </c>
      <c r="U52" s="68" t="e">
        <f aca="true">OFFSET(Loans1!$F$9,COLUMN(U$4)-COLUMN($B$4),0,1,1)</f>
        <v>#VALUE!</v>
      </c>
      <c r="V52" s="68" t="n">
        <f aca="true">OFFSET(Loans1!$F$9,COLUMN(V$4)-COLUMN($B$4),0,1,1)</f>
        <v>0</v>
      </c>
      <c r="W52" s="68" t="n">
        <f aca="true">OFFSET(Loans1!$F$9,COLUMN(W$4)-COLUMN($B$4),0,1,1)</f>
        <v>0</v>
      </c>
      <c r="X52" s="68" t="n">
        <f aca="true">OFFSET(Loans1!$F$9,COLUMN(X$4)-COLUMN($B$4),0,1,1)</f>
        <v>0</v>
      </c>
      <c r="Y52" s="68" t="e">
        <f aca="true">OFFSET(Loans1!$F$9,COLUMN(Y$4)-COLUMN($B$4),0,1,1)</f>
        <v>#VALUE!</v>
      </c>
      <c r="Z52" s="68" t="n">
        <f aca="true">OFFSET(Loans1!$F$9,COLUMN(Z$4)-COLUMN($B$4),0,1,1)</f>
        <v>0</v>
      </c>
      <c r="AA52" s="68" t="n">
        <f aca="true">OFFSET(Loans1!$F$9,COLUMN(AA$4)-COLUMN($B$4),0,1,1)</f>
        <v>0</v>
      </c>
      <c r="AB52" s="68" t="n">
        <f aca="true">OFFSET(Loans1!$F$9,COLUMN(AB$4)-COLUMN($B$4),0,1,1)</f>
        <v>0</v>
      </c>
      <c r="AC52" s="68" t="e">
        <f aca="true">OFFSET(Loans1!$F$9,COLUMN(AC$4)-COLUMN($B$4),0,1,1)</f>
        <v>#VALUE!</v>
      </c>
      <c r="AD52" s="68" t="n">
        <f aca="true">OFFSET(Loans1!$F$9,COLUMN(AD$4)-COLUMN($B$4),0,1,1)</f>
        <v>0</v>
      </c>
      <c r="AE52" s="68" t="n">
        <f aca="true">OFFSET(Loans1!$F$9,COLUMN(AE$4)-COLUMN($B$4),0,1,1)</f>
        <v>0</v>
      </c>
      <c r="AF52" s="68" t="n">
        <f aca="true">OFFSET(Loans1!$F$9,COLUMN(AF$4)-COLUMN($B$4),0,1,1)</f>
        <v>0</v>
      </c>
      <c r="AG52" s="68" t="n">
        <f aca="true">OFFSET(Loans1!$F$9,COLUMN(AG$4)-COLUMN($B$4),0,1,1)</f>
        <v>0</v>
      </c>
      <c r="AH52" s="68" t="e">
        <f aca="true">OFFSET(Loans1!$F$9,COLUMN(AH$4)-COLUMN($B$4),0,1,1)</f>
        <v>#VALUE!</v>
      </c>
      <c r="AI52" s="68" t="n">
        <f aca="true">OFFSET(Loans1!$F$9,COLUMN(AI$4)-COLUMN($B$4),0,1,1)</f>
        <v>0</v>
      </c>
      <c r="AJ52" s="68" t="n">
        <f aca="true">OFFSET(Loans1!$F$9,COLUMN(AJ$4)-COLUMN($B$4),0,1,1)</f>
        <v>0</v>
      </c>
      <c r="AK52" s="68" t="n">
        <f aca="true">OFFSET(Loans1!$F$9,COLUMN(AK$4)-COLUMN($B$4),0,1,1)</f>
        <v>0</v>
      </c>
      <c r="AL52" s="68" t="e">
        <f aca="true">OFFSET(Loans1!$F$9,COLUMN(AL$4)-COLUMN($B$4),0,1,1)</f>
        <v>#VALUE!</v>
      </c>
      <c r="AM52" s="68" t="n">
        <f aca="true">OFFSET(Loans1!$F$9,COLUMN(AM$4)-COLUMN($B$4),0,1,1)</f>
        <v>0</v>
      </c>
      <c r="AN52" s="68" t="n">
        <f aca="true">OFFSET(Loans1!$F$9,COLUMN(AN$4)-COLUMN($B$4),0,1,1)</f>
        <v>0</v>
      </c>
      <c r="AO52" s="68" t="n">
        <f aca="true">OFFSET(Loans1!$F$9,COLUMN(AO$4)-COLUMN($B$4),0,1,1)</f>
        <v>0</v>
      </c>
      <c r="AP52" s="68" t="e">
        <f aca="true">OFFSET(Loans1!$F$9,COLUMN(AP$4)-COLUMN($B$4),0,1,1)</f>
        <v>#VALUE!</v>
      </c>
      <c r="AQ52" s="68" t="n">
        <f aca="true">OFFSET(Loans1!$F$9,COLUMN(AQ$4)-COLUMN($B$4),0,1,1)</f>
        <v>0</v>
      </c>
      <c r="AR52" s="68" t="n">
        <f aca="true">OFFSET(Loans1!$F$9,COLUMN(AR$4)-COLUMN($B$4),0,1,1)</f>
        <v>0</v>
      </c>
      <c r="AS52" s="68" t="n">
        <f aca="true">OFFSET(Loans1!$F$9,COLUMN(AS$4)-COLUMN($B$4),0,1,1)</f>
        <v>0</v>
      </c>
      <c r="AT52" s="68" t="n">
        <f aca="true">OFFSET(Loans1!$F$9,COLUMN(AT$4)-COLUMN($B$4),0,1,1)</f>
        <v>0</v>
      </c>
      <c r="AU52" s="68" t="e">
        <f aca="true">OFFSET(Loans1!$F$9,COLUMN(AU$4)-COLUMN($B$4),0,1,1)</f>
        <v>#VALUE!</v>
      </c>
      <c r="AV52" s="68" t="n">
        <f aca="true">OFFSET(Loans1!$F$9,COLUMN(AV$4)-COLUMN($B$4),0,1,1)</f>
        <v>0</v>
      </c>
      <c r="AW52" s="68" t="n">
        <f aca="true">OFFSET(Loans1!$F$9,COLUMN(AW$4)-COLUMN($B$4),0,1,1)</f>
        <v>0</v>
      </c>
      <c r="AX52" s="68" t="n">
        <f aca="true">OFFSET(Loans1!$F$9,COLUMN(AX$4)-COLUMN($B$4),0,1,1)</f>
        <v>0</v>
      </c>
      <c r="AY52" s="68" t="e">
        <f aca="true">OFFSET(Loans1!$F$9,COLUMN(AY$4)-COLUMN($B$4),0,1,1)</f>
        <v>#VALUE!</v>
      </c>
      <c r="AZ52" s="68" t="n">
        <f aca="true">OFFSET(Loans1!$F$9,COLUMN(AZ$4)-COLUMN($B$4),0,1,1)</f>
        <v>0</v>
      </c>
      <c r="BA52" s="68" t="n">
        <f aca="true">OFFSET(Loans1!$F$9,COLUMN(BA$4)-COLUMN($B$4),0,1,1)</f>
        <v>0</v>
      </c>
      <c r="BB52" s="68" t="n">
        <f aca="true">OFFSET(Loans1!$F$9,COLUMN(BB$4)-COLUMN($B$4),0,1,1)</f>
        <v>0</v>
      </c>
      <c r="BC52" s="69" t="e">
        <f aca="true">SUM(OFFSET($B52,0,1,1,Assumptions!$C$8))</f>
        <v>#VALUE!</v>
      </c>
      <c r="BD52" s="69" t="e">
        <f aca="true">SUM(OFFSET($B52,0,1+Assumptions!$C$8,1,SUM(Assumptions!$C$9)))</f>
        <v>#VALUE!</v>
      </c>
      <c r="BE52" s="69" t="e">
        <f aca="true">SUM(OFFSET($B52,0,1+SUM(Assumptions!$C$8:$C$9),1,SUM(Assumptions!$C$10)))</f>
        <v>#VALUE!</v>
      </c>
      <c r="BF52" s="69" t="e">
        <f aca="true">SUM(OFFSET($B52,0,1+SUM(Assumptions!$C$8:$C$10),1,SUM(Assumptions!$C$11)))</f>
        <v>#VALUE!</v>
      </c>
      <c r="BG52" s="69" t="e">
        <f aca="false">SUM(BC52:BF52)</f>
        <v>#VALUE!</v>
      </c>
    </row>
    <row r="53" s="17" customFormat="true" ht="15.75" hidden="false" customHeight="true" outlineLevel="0" collapsed="false">
      <c r="A53" s="72" t="s">
        <v>363</v>
      </c>
      <c r="B53" s="65" t="s">
        <v>365</v>
      </c>
      <c r="C53" s="68" t="n">
        <f aca="true">OFFSET(Loans2!$F$9,COLUMN(C$4)-COLUMN($B$4),0,1,1)</f>
        <v>0</v>
      </c>
      <c r="D53" s="68" t="n">
        <f aca="true">OFFSET(Loans2!$F$9,COLUMN(D$4)-COLUMN($B$4),0,1,1)</f>
        <v>0</v>
      </c>
      <c r="E53" s="68" t="n">
        <f aca="true">OFFSET(Loans2!$F$9,COLUMN(E$4)-COLUMN($B$4),0,1,1)</f>
        <v>0</v>
      </c>
      <c r="F53" s="68" t="n">
        <f aca="true">OFFSET(Loans2!$F$9,COLUMN(F$4)-COLUMN($B$4),0,1,1)</f>
        <v>0</v>
      </c>
      <c r="G53" s="68" t="n">
        <f aca="true">OFFSET(Loans2!$F$9,COLUMN(G$4)-COLUMN($B$4),0,1,1)</f>
        <v>3854.16666666667</v>
      </c>
      <c r="H53" s="68" t="n">
        <f aca="true">OFFSET(Loans2!$F$9,COLUMN(H$4)-COLUMN($B$4),0,1,1)</f>
        <v>0</v>
      </c>
      <c r="I53" s="68" t="n">
        <f aca="true">OFFSET(Loans2!$F$9,COLUMN(I$4)-COLUMN($B$4),0,1,1)</f>
        <v>0</v>
      </c>
      <c r="J53" s="68" t="n">
        <f aca="true">OFFSET(Loans2!$F$9,COLUMN(J$4)-COLUMN($B$4),0,1,1)</f>
        <v>0</v>
      </c>
      <c r="K53" s="68" t="e">
        <f aca="true">OFFSET(Loans2!$F$9,COLUMN(K$4)-COLUMN($B$4),0,1,1)</f>
        <v>#VALUE!</v>
      </c>
      <c r="L53" s="68" t="n">
        <f aca="true">OFFSET(Loans2!$F$9,COLUMN(L$4)-COLUMN($B$4),0,1,1)</f>
        <v>0</v>
      </c>
      <c r="M53" s="68" t="n">
        <f aca="true">OFFSET(Loans2!$F$9,COLUMN(M$4)-COLUMN($B$4),0,1,1)</f>
        <v>0</v>
      </c>
      <c r="N53" s="68" t="n">
        <f aca="true">OFFSET(Loans2!$F$9,COLUMN(N$4)-COLUMN($B$4),0,1,1)</f>
        <v>0</v>
      </c>
      <c r="O53" s="68" t="e">
        <f aca="true">OFFSET(Loans2!$F$9,COLUMN(O$4)-COLUMN($B$4),0,1,1)</f>
        <v>#VALUE!</v>
      </c>
      <c r="P53" s="68" t="n">
        <f aca="true">OFFSET(Loans2!$F$9,COLUMN(P$4)-COLUMN($B$4),0,1,1)</f>
        <v>0</v>
      </c>
      <c r="Q53" s="68" t="n">
        <f aca="true">OFFSET(Loans2!$F$9,COLUMN(Q$4)-COLUMN($B$4),0,1,1)</f>
        <v>0</v>
      </c>
      <c r="R53" s="68" t="n">
        <f aca="true">OFFSET(Loans2!$F$9,COLUMN(R$4)-COLUMN($B$4),0,1,1)</f>
        <v>0</v>
      </c>
      <c r="S53" s="68" t="n">
        <f aca="true">OFFSET(Loans2!$F$9,COLUMN(S$4)-COLUMN($B$4),0,1,1)</f>
        <v>0</v>
      </c>
      <c r="T53" s="68" t="e">
        <f aca="true">OFFSET(Loans2!$F$9,COLUMN(T$4)-COLUMN($B$4),0,1,1)</f>
        <v>#VALUE!</v>
      </c>
      <c r="U53" s="68" t="n">
        <f aca="true">OFFSET(Loans2!$F$9,COLUMN(U$4)-COLUMN($B$4),0,1,1)</f>
        <v>0</v>
      </c>
      <c r="V53" s="68" t="n">
        <f aca="true">OFFSET(Loans2!$F$9,COLUMN(V$4)-COLUMN($B$4),0,1,1)</f>
        <v>0</v>
      </c>
      <c r="W53" s="68" t="n">
        <f aca="true">OFFSET(Loans2!$F$9,COLUMN(W$4)-COLUMN($B$4),0,1,1)</f>
        <v>0</v>
      </c>
      <c r="X53" s="68" t="e">
        <f aca="true">OFFSET(Loans2!$F$9,COLUMN(X$4)-COLUMN($B$4),0,1,1)</f>
        <v>#VALUE!</v>
      </c>
      <c r="Y53" s="68" t="n">
        <f aca="true">OFFSET(Loans2!$F$9,COLUMN(Y$4)-COLUMN($B$4),0,1,1)</f>
        <v>0</v>
      </c>
      <c r="Z53" s="68" t="n">
        <f aca="true">OFFSET(Loans2!$F$9,COLUMN(Z$4)-COLUMN($B$4),0,1,1)</f>
        <v>0</v>
      </c>
      <c r="AA53" s="68" t="n">
        <f aca="true">OFFSET(Loans2!$F$9,COLUMN(AA$4)-COLUMN($B$4),0,1,1)</f>
        <v>0</v>
      </c>
      <c r="AB53" s="68" t="n">
        <f aca="true">OFFSET(Loans2!$F$9,COLUMN(AB$4)-COLUMN($B$4),0,1,1)</f>
        <v>0</v>
      </c>
      <c r="AC53" s="68" t="e">
        <f aca="true">OFFSET(Loans2!$F$9,COLUMN(AC$4)-COLUMN($B$4),0,1,1)</f>
        <v>#VALUE!</v>
      </c>
      <c r="AD53" s="68" t="n">
        <f aca="true">OFFSET(Loans2!$F$9,COLUMN(AD$4)-COLUMN($B$4),0,1,1)</f>
        <v>0</v>
      </c>
      <c r="AE53" s="68" t="n">
        <f aca="true">OFFSET(Loans2!$F$9,COLUMN(AE$4)-COLUMN($B$4),0,1,1)</f>
        <v>0</v>
      </c>
      <c r="AF53" s="68" t="n">
        <f aca="true">OFFSET(Loans2!$F$9,COLUMN(AF$4)-COLUMN($B$4),0,1,1)</f>
        <v>0</v>
      </c>
      <c r="AG53" s="68" t="e">
        <f aca="true">OFFSET(Loans2!$F$9,COLUMN(AG$4)-COLUMN($B$4),0,1,1)</f>
        <v>#VALUE!</v>
      </c>
      <c r="AH53" s="68" t="n">
        <f aca="true">OFFSET(Loans2!$F$9,COLUMN(AH$4)-COLUMN($B$4),0,1,1)</f>
        <v>0</v>
      </c>
      <c r="AI53" s="68" t="n">
        <f aca="true">OFFSET(Loans2!$F$9,COLUMN(AI$4)-COLUMN($B$4),0,1,1)</f>
        <v>0</v>
      </c>
      <c r="AJ53" s="68" t="n">
        <f aca="true">OFFSET(Loans2!$F$9,COLUMN(AJ$4)-COLUMN($B$4),0,1,1)</f>
        <v>0</v>
      </c>
      <c r="AK53" s="68" t="e">
        <f aca="true">OFFSET(Loans2!$F$9,COLUMN(AK$4)-COLUMN($B$4),0,1,1)</f>
        <v>#VALUE!</v>
      </c>
      <c r="AL53" s="68" t="n">
        <f aca="true">OFFSET(Loans2!$F$9,COLUMN(AL$4)-COLUMN($B$4),0,1,1)</f>
        <v>0</v>
      </c>
      <c r="AM53" s="68" t="n">
        <f aca="true">OFFSET(Loans2!$F$9,COLUMN(AM$4)-COLUMN($B$4),0,1,1)</f>
        <v>0</v>
      </c>
      <c r="AN53" s="68" t="n">
        <f aca="true">OFFSET(Loans2!$F$9,COLUMN(AN$4)-COLUMN($B$4),0,1,1)</f>
        <v>0</v>
      </c>
      <c r="AO53" s="68" t="n">
        <f aca="true">OFFSET(Loans2!$F$9,COLUMN(AO$4)-COLUMN($B$4),0,1,1)</f>
        <v>0</v>
      </c>
      <c r="AP53" s="68" t="e">
        <f aca="true">OFFSET(Loans2!$F$9,COLUMN(AP$4)-COLUMN($B$4),0,1,1)</f>
        <v>#VALUE!</v>
      </c>
      <c r="AQ53" s="68" t="n">
        <f aca="true">OFFSET(Loans2!$F$9,COLUMN(AQ$4)-COLUMN($B$4),0,1,1)</f>
        <v>0</v>
      </c>
      <c r="AR53" s="68" t="n">
        <f aca="true">OFFSET(Loans2!$F$9,COLUMN(AR$4)-COLUMN($B$4),0,1,1)</f>
        <v>0</v>
      </c>
      <c r="AS53" s="68" t="n">
        <f aca="true">OFFSET(Loans2!$F$9,COLUMN(AS$4)-COLUMN($B$4),0,1,1)</f>
        <v>0</v>
      </c>
      <c r="AT53" s="68" t="e">
        <f aca="true">OFFSET(Loans2!$F$9,COLUMN(AT$4)-COLUMN($B$4),0,1,1)</f>
        <v>#VALUE!</v>
      </c>
      <c r="AU53" s="68" t="n">
        <f aca="true">OFFSET(Loans2!$F$9,COLUMN(AU$4)-COLUMN($B$4),0,1,1)</f>
        <v>0</v>
      </c>
      <c r="AV53" s="68" t="n">
        <f aca="true">OFFSET(Loans2!$F$9,COLUMN(AV$4)-COLUMN($B$4),0,1,1)</f>
        <v>0</v>
      </c>
      <c r="AW53" s="68" t="n">
        <f aca="true">OFFSET(Loans2!$F$9,COLUMN(AW$4)-COLUMN($B$4),0,1,1)</f>
        <v>0</v>
      </c>
      <c r="AX53" s="68" t="e">
        <f aca="true">OFFSET(Loans2!$F$9,COLUMN(AX$4)-COLUMN($B$4),0,1,1)</f>
        <v>#VALUE!</v>
      </c>
      <c r="AY53" s="68" t="n">
        <f aca="true">OFFSET(Loans2!$F$9,COLUMN(AY$4)-COLUMN($B$4),0,1,1)</f>
        <v>0</v>
      </c>
      <c r="AZ53" s="68" t="n">
        <f aca="true">OFFSET(Loans2!$F$9,COLUMN(AZ$4)-COLUMN($B$4),0,1,1)</f>
        <v>0</v>
      </c>
      <c r="BA53" s="68" t="n">
        <f aca="true">OFFSET(Loans2!$F$9,COLUMN(BA$4)-COLUMN($B$4),0,1,1)</f>
        <v>0</v>
      </c>
      <c r="BB53" s="68" t="n">
        <f aca="true">OFFSET(Loans2!$F$9,COLUMN(BB$4)-COLUMN($B$4),0,1,1)</f>
        <v>0</v>
      </c>
      <c r="BC53" s="69" t="e">
        <f aca="true">SUM(OFFSET($B53,0,1,1,Assumptions!$C$8))</f>
        <v>#VALUE!</v>
      </c>
      <c r="BD53" s="69" t="e">
        <f aca="true">SUM(OFFSET($B53,0,1+Assumptions!$C$8,1,SUM(Assumptions!$C$9)))</f>
        <v>#VALUE!</v>
      </c>
      <c r="BE53" s="69" t="e">
        <f aca="true">SUM(OFFSET($B53,0,1+SUM(Assumptions!$C$8:$C$9),1,SUM(Assumptions!$C$10)))</f>
        <v>#VALUE!</v>
      </c>
      <c r="BF53" s="69" t="e">
        <f aca="true">SUM(OFFSET($B53,0,1+SUM(Assumptions!$C$8:$C$10),1,SUM(Assumptions!$C$11)))</f>
        <v>#VALUE!</v>
      </c>
      <c r="BG53" s="69" t="e">
        <f aca="false">SUM(BC53:BF53)</f>
        <v>#VALUE!</v>
      </c>
    </row>
    <row r="54" s="17" customFormat="true" ht="15.75" hidden="false" customHeight="true" outlineLevel="0" collapsed="false">
      <c r="A54" s="72" t="s">
        <v>363</v>
      </c>
      <c r="B54" s="65" t="s">
        <v>366</v>
      </c>
      <c r="C54" s="68" t="n">
        <f aca="true">OFFSET(Loans3!$F$9,COLUMN(C$4)-COLUMN($B$4),0,1,1)</f>
        <v>0</v>
      </c>
      <c r="D54" s="68" t="n">
        <f aca="true">OFFSET(Loans3!$F$9,COLUMN(D$4)-COLUMN($B$4),0,1,1)</f>
        <v>0</v>
      </c>
      <c r="E54" s="68" t="n">
        <f aca="true">OFFSET(Loans3!$F$9,COLUMN(E$4)-COLUMN($B$4),0,1,1)</f>
        <v>0</v>
      </c>
      <c r="F54" s="68" t="n">
        <f aca="true">OFFSET(Loans3!$F$9,COLUMN(F$4)-COLUMN($B$4),0,1,1)</f>
        <v>0</v>
      </c>
      <c r="G54" s="68" t="n">
        <f aca="true">OFFSET(Loans3!$F$9,COLUMN(G$4)-COLUMN($B$4),0,1,1)</f>
        <v>0</v>
      </c>
      <c r="H54" s="68" t="n">
        <f aca="true">OFFSET(Loans3!$F$9,COLUMN(H$4)-COLUMN($B$4),0,1,1)</f>
        <v>0</v>
      </c>
      <c r="I54" s="68" t="n">
        <f aca="true">OFFSET(Loans3!$F$9,COLUMN(I$4)-COLUMN($B$4),0,1,1)</f>
        <v>0</v>
      </c>
      <c r="J54" s="68" t="n">
        <f aca="true">OFFSET(Loans3!$F$9,COLUMN(J$4)-COLUMN($B$4),0,1,1)</f>
        <v>0</v>
      </c>
      <c r="K54" s="68" t="e">
        <f aca="true">OFFSET(Loans3!$F$9,COLUMN(K$4)-COLUMN($B$4),0,1,1)</f>
        <v>#VALUE!</v>
      </c>
      <c r="L54" s="68" t="n">
        <f aca="true">OFFSET(Loans3!$F$9,COLUMN(L$4)-COLUMN($B$4),0,1,1)</f>
        <v>0</v>
      </c>
      <c r="M54" s="68" t="n">
        <f aca="true">OFFSET(Loans3!$F$9,COLUMN(M$4)-COLUMN($B$4),0,1,1)</f>
        <v>0</v>
      </c>
      <c r="N54" s="68" t="n">
        <f aca="true">OFFSET(Loans3!$F$9,COLUMN(N$4)-COLUMN($B$4),0,1,1)</f>
        <v>0</v>
      </c>
      <c r="O54" s="68" t="n">
        <f aca="true">OFFSET(Loans3!$F$9,COLUMN(O$4)-COLUMN($B$4),0,1,1)</f>
        <v>0</v>
      </c>
      <c r="P54" s="68" t="e">
        <f aca="true">OFFSET(Loans3!$F$9,COLUMN(P$4)-COLUMN($B$4),0,1,1)</f>
        <v>#VALUE!</v>
      </c>
      <c r="Q54" s="68" t="n">
        <f aca="true">OFFSET(Loans3!$F$9,COLUMN(Q$4)-COLUMN($B$4),0,1,1)</f>
        <v>0</v>
      </c>
      <c r="R54" s="68" t="n">
        <f aca="true">OFFSET(Loans3!$F$9,COLUMN(R$4)-COLUMN($B$4),0,1,1)</f>
        <v>0</v>
      </c>
      <c r="S54" s="68" t="n">
        <f aca="true">OFFSET(Loans3!$F$9,COLUMN(S$4)-COLUMN($B$4),0,1,1)</f>
        <v>0</v>
      </c>
      <c r="T54" s="68" t="e">
        <f aca="true">OFFSET(Loans3!$F$9,COLUMN(T$4)-COLUMN($B$4),0,1,1)</f>
        <v>#VALUE!</v>
      </c>
      <c r="U54" s="68" t="n">
        <f aca="true">OFFSET(Loans3!$F$9,COLUMN(U$4)-COLUMN($B$4),0,1,1)</f>
        <v>0</v>
      </c>
      <c r="V54" s="68" t="n">
        <f aca="true">OFFSET(Loans3!$F$9,COLUMN(V$4)-COLUMN($B$4),0,1,1)</f>
        <v>0</v>
      </c>
      <c r="W54" s="68" t="n">
        <f aca="true">OFFSET(Loans3!$F$9,COLUMN(W$4)-COLUMN($B$4),0,1,1)</f>
        <v>0</v>
      </c>
      <c r="X54" s="68" t="e">
        <f aca="true">OFFSET(Loans3!$F$9,COLUMN(X$4)-COLUMN($B$4),0,1,1)</f>
        <v>#VALUE!</v>
      </c>
      <c r="Y54" s="68" t="n">
        <f aca="true">OFFSET(Loans3!$F$9,COLUMN(Y$4)-COLUMN($B$4),0,1,1)</f>
        <v>0</v>
      </c>
      <c r="Z54" s="68" t="n">
        <f aca="true">OFFSET(Loans3!$F$9,COLUMN(Z$4)-COLUMN($B$4),0,1,1)</f>
        <v>0</v>
      </c>
      <c r="AA54" s="68" t="n">
        <f aca="true">OFFSET(Loans3!$F$9,COLUMN(AA$4)-COLUMN($B$4),0,1,1)</f>
        <v>0</v>
      </c>
      <c r="AB54" s="68" t="n">
        <f aca="true">OFFSET(Loans3!$F$9,COLUMN(AB$4)-COLUMN($B$4),0,1,1)</f>
        <v>0</v>
      </c>
      <c r="AC54" s="68" t="e">
        <f aca="true">OFFSET(Loans3!$F$9,COLUMN(AC$4)-COLUMN($B$4),0,1,1)</f>
        <v>#VALUE!</v>
      </c>
      <c r="AD54" s="68" t="n">
        <f aca="true">OFFSET(Loans3!$F$9,COLUMN(AD$4)-COLUMN($B$4),0,1,1)</f>
        <v>0</v>
      </c>
      <c r="AE54" s="68" t="n">
        <f aca="true">OFFSET(Loans3!$F$9,COLUMN(AE$4)-COLUMN($B$4),0,1,1)</f>
        <v>0</v>
      </c>
      <c r="AF54" s="68" t="n">
        <f aca="true">OFFSET(Loans3!$F$9,COLUMN(AF$4)-COLUMN($B$4),0,1,1)</f>
        <v>0</v>
      </c>
      <c r="AG54" s="68" t="e">
        <f aca="true">OFFSET(Loans3!$F$9,COLUMN(AG$4)-COLUMN($B$4),0,1,1)</f>
        <v>#VALUE!</v>
      </c>
      <c r="AH54" s="68" t="n">
        <f aca="true">OFFSET(Loans3!$F$9,COLUMN(AH$4)-COLUMN($B$4),0,1,1)</f>
        <v>0</v>
      </c>
      <c r="AI54" s="68" t="n">
        <f aca="true">OFFSET(Loans3!$F$9,COLUMN(AI$4)-COLUMN($B$4),0,1,1)</f>
        <v>0</v>
      </c>
      <c r="AJ54" s="68" t="n">
        <f aca="true">OFFSET(Loans3!$F$9,COLUMN(AJ$4)-COLUMN($B$4),0,1,1)</f>
        <v>0</v>
      </c>
      <c r="AK54" s="68" t="n">
        <f aca="true">OFFSET(Loans3!$F$9,COLUMN(AK$4)-COLUMN($B$4),0,1,1)</f>
        <v>0</v>
      </c>
      <c r="AL54" s="68" t="e">
        <f aca="true">OFFSET(Loans3!$F$9,COLUMN(AL$4)-COLUMN($B$4),0,1,1)</f>
        <v>#VALUE!</v>
      </c>
      <c r="AM54" s="68" t="n">
        <f aca="true">OFFSET(Loans3!$F$9,COLUMN(AM$4)-COLUMN($B$4),0,1,1)</f>
        <v>0</v>
      </c>
      <c r="AN54" s="68" t="n">
        <f aca="true">OFFSET(Loans3!$F$9,COLUMN(AN$4)-COLUMN($B$4),0,1,1)</f>
        <v>0</v>
      </c>
      <c r="AO54" s="68" t="n">
        <f aca="true">OFFSET(Loans3!$F$9,COLUMN(AO$4)-COLUMN($B$4),0,1,1)</f>
        <v>0</v>
      </c>
      <c r="AP54" s="68" t="e">
        <f aca="true">OFFSET(Loans3!$F$9,COLUMN(AP$4)-COLUMN($B$4),0,1,1)</f>
        <v>#VALUE!</v>
      </c>
      <c r="AQ54" s="68" t="n">
        <f aca="true">OFFSET(Loans3!$F$9,COLUMN(AQ$4)-COLUMN($B$4),0,1,1)</f>
        <v>0</v>
      </c>
      <c r="AR54" s="68" t="n">
        <f aca="true">OFFSET(Loans3!$F$9,COLUMN(AR$4)-COLUMN($B$4),0,1,1)</f>
        <v>0</v>
      </c>
      <c r="AS54" s="68" t="n">
        <f aca="true">OFFSET(Loans3!$F$9,COLUMN(AS$4)-COLUMN($B$4),0,1,1)</f>
        <v>0</v>
      </c>
      <c r="AT54" s="68" t="e">
        <f aca="true">OFFSET(Loans3!$F$9,COLUMN(AT$4)-COLUMN($B$4),0,1,1)</f>
        <v>#VALUE!</v>
      </c>
      <c r="AU54" s="68" t="n">
        <f aca="true">OFFSET(Loans3!$F$9,COLUMN(AU$4)-COLUMN($B$4),0,1,1)</f>
        <v>0</v>
      </c>
      <c r="AV54" s="68" t="n">
        <f aca="true">OFFSET(Loans3!$F$9,COLUMN(AV$4)-COLUMN($B$4),0,1,1)</f>
        <v>0</v>
      </c>
      <c r="AW54" s="68" t="n">
        <f aca="true">OFFSET(Loans3!$F$9,COLUMN(AW$4)-COLUMN($B$4),0,1,1)</f>
        <v>0</v>
      </c>
      <c r="AX54" s="68" t="n">
        <f aca="true">OFFSET(Loans3!$F$9,COLUMN(AX$4)-COLUMN($B$4),0,1,1)</f>
        <v>0</v>
      </c>
      <c r="AY54" s="68" t="e">
        <f aca="true">OFFSET(Loans3!$F$9,COLUMN(AY$4)-COLUMN($B$4),0,1,1)</f>
        <v>#VALUE!</v>
      </c>
      <c r="AZ54" s="68" t="n">
        <f aca="true">OFFSET(Loans3!$F$9,COLUMN(AZ$4)-COLUMN($B$4),0,1,1)</f>
        <v>0</v>
      </c>
      <c r="BA54" s="68" t="n">
        <f aca="true">OFFSET(Loans3!$F$9,COLUMN(BA$4)-COLUMN($B$4),0,1,1)</f>
        <v>0</v>
      </c>
      <c r="BB54" s="68" t="n">
        <f aca="true">OFFSET(Loans3!$F$9,COLUMN(BB$4)-COLUMN($B$4),0,1,1)</f>
        <v>0</v>
      </c>
      <c r="BC54" s="69" t="e">
        <f aca="true">SUM(OFFSET($B54,0,1,1,Assumptions!$C$8))</f>
        <v>#VALUE!</v>
      </c>
      <c r="BD54" s="69" t="e">
        <f aca="true">SUM(OFFSET($B54,0,1+Assumptions!$C$8,1,SUM(Assumptions!$C$9)))</f>
        <v>#VALUE!</v>
      </c>
      <c r="BE54" s="69" t="e">
        <f aca="true">SUM(OFFSET($B54,0,1+SUM(Assumptions!$C$8:$C$9),1,SUM(Assumptions!$C$10)))</f>
        <v>#VALUE!</v>
      </c>
      <c r="BF54" s="69" t="e">
        <f aca="true">SUM(OFFSET($B54,0,1+SUM(Assumptions!$C$8:$C$10),1,SUM(Assumptions!$C$11)))</f>
        <v>#VALUE!</v>
      </c>
      <c r="BG54" s="69" t="e">
        <f aca="false">SUM(BC54:BF54)</f>
        <v>#VALUE!</v>
      </c>
    </row>
    <row r="55" s="17" customFormat="true" ht="15.75" hidden="false" customHeight="true" outlineLevel="0" collapsed="false">
      <c r="A55" s="72" t="s">
        <v>363</v>
      </c>
      <c r="B55" s="65" t="s">
        <v>367</v>
      </c>
      <c r="C55" s="68" t="n">
        <f aca="true">OFFSET(Leases!$F$9,COLUMN(C$4)-COLUMN($B$4),0,1,1)</f>
        <v>0</v>
      </c>
      <c r="D55" s="68" t="n">
        <f aca="true">OFFSET(Leases!$F$9,COLUMN(D$4)-COLUMN($B$4),0,1,1)</f>
        <v>4072.91666666667</v>
      </c>
      <c r="E55" s="68" t="n">
        <f aca="true">OFFSET(Leases!$F$9,COLUMN(E$4)-COLUMN($B$4),0,1,1)</f>
        <v>0</v>
      </c>
      <c r="F55" s="68" t="n">
        <f aca="true">OFFSET(Leases!$F$9,COLUMN(F$4)-COLUMN($B$4),0,1,1)</f>
        <v>0</v>
      </c>
      <c r="G55" s="68" t="n">
        <f aca="true">OFFSET(Leases!$F$9,COLUMN(G$4)-COLUMN($B$4),0,1,1)</f>
        <v>0</v>
      </c>
      <c r="H55" s="68" t="e">
        <f aca="true">OFFSET(Leases!$F$9,COLUMN(H$4)-COLUMN($B$4),0,1,1)</f>
        <v>#VALUE!</v>
      </c>
      <c r="I55" s="68" t="n">
        <f aca="true">OFFSET(Leases!$F$9,COLUMN(I$4)-COLUMN($B$4),0,1,1)</f>
        <v>0</v>
      </c>
      <c r="J55" s="68" t="n">
        <f aca="true">OFFSET(Leases!$F$9,COLUMN(J$4)-COLUMN($B$4),0,1,1)</f>
        <v>0</v>
      </c>
      <c r="K55" s="68" t="n">
        <f aca="true">OFFSET(Leases!$F$9,COLUMN(K$4)-COLUMN($B$4),0,1,1)</f>
        <v>0</v>
      </c>
      <c r="L55" s="68" t="n">
        <f aca="true">OFFSET(Leases!$F$9,COLUMN(L$4)-COLUMN($B$4),0,1,1)</f>
        <v>0</v>
      </c>
      <c r="M55" s="68" t="e">
        <f aca="true">OFFSET(Leases!$F$9,COLUMN(M$4)-COLUMN($B$4),0,1,1)</f>
        <v>#VALUE!</v>
      </c>
      <c r="N55" s="68" t="n">
        <f aca="true">OFFSET(Leases!$F$9,COLUMN(N$4)-COLUMN($B$4),0,1,1)</f>
        <v>0</v>
      </c>
      <c r="O55" s="68" t="n">
        <f aca="true">OFFSET(Leases!$F$9,COLUMN(O$4)-COLUMN($B$4),0,1,1)</f>
        <v>0</v>
      </c>
      <c r="P55" s="68" t="n">
        <f aca="true">OFFSET(Leases!$F$9,COLUMN(P$4)-COLUMN($B$4),0,1,1)</f>
        <v>0</v>
      </c>
      <c r="Q55" s="68" t="e">
        <f aca="true">OFFSET(Leases!$F$9,COLUMN(Q$4)-COLUMN($B$4),0,1,1)</f>
        <v>#VALUE!</v>
      </c>
      <c r="R55" s="68" t="n">
        <f aca="true">OFFSET(Leases!$F$9,COLUMN(R$4)-COLUMN($B$4),0,1,1)</f>
        <v>0</v>
      </c>
      <c r="S55" s="68" t="n">
        <f aca="true">OFFSET(Leases!$F$9,COLUMN(S$4)-COLUMN($B$4),0,1,1)</f>
        <v>0</v>
      </c>
      <c r="T55" s="68" t="n">
        <f aca="true">OFFSET(Leases!$F$9,COLUMN(T$4)-COLUMN($B$4),0,1,1)</f>
        <v>0</v>
      </c>
      <c r="U55" s="68" t="e">
        <f aca="true">OFFSET(Leases!$F$9,COLUMN(U$4)-COLUMN($B$4),0,1,1)</f>
        <v>#VALUE!</v>
      </c>
      <c r="V55" s="68" t="n">
        <f aca="true">OFFSET(Leases!$F$9,COLUMN(V$4)-COLUMN($B$4),0,1,1)</f>
        <v>0</v>
      </c>
      <c r="W55" s="68" t="n">
        <f aca="true">OFFSET(Leases!$F$9,COLUMN(W$4)-COLUMN($B$4),0,1,1)</f>
        <v>0</v>
      </c>
      <c r="X55" s="68" t="n">
        <f aca="true">OFFSET(Leases!$F$9,COLUMN(X$4)-COLUMN($B$4),0,1,1)</f>
        <v>0</v>
      </c>
      <c r="Y55" s="68" t="n">
        <f aca="true">OFFSET(Leases!$F$9,COLUMN(Y$4)-COLUMN($B$4),0,1,1)</f>
        <v>0</v>
      </c>
      <c r="Z55" s="68" t="e">
        <f aca="true">OFFSET(Leases!$F$9,COLUMN(Z$4)-COLUMN($B$4),0,1,1)</f>
        <v>#VALUE!</v>
      </c>
      <c r="AA55" s="68" t="n">
        <f aca="true">OFFSET(Leases!$F$9,COLUMN(AA$4)-COLUMN($B$4),0,1,1)</f>
        <v>0</v>
      </c>
      <c r="AB55" s="68" t="n">
        <f aca="true">OFFSET(Leases!$F$9,COLUMN(AB$4)-COLUMN($B$4),0,1,1)</f>
        <v>0</v>
      </c>
      <c r="AC55" s="68" t="n">
        <f aca="true">OFFSET(Leases!$F$9,COLUMN(AC$4)-COLUMN($B$4),0,1,1)</f>
        <v>0</v>
      </c>
      <c r="AD55" s="68" t="e">
        <f aca="true">OFFSET(Leases!$F$9,COLUMN(AD$4)-COLUMN($B$4),0,1,1)</f>
        <v>#VALUE!</v>
      </c>
      <c r="AE55" s="68" t="n">
        <f aca="true">OFFSET(Leases!$F$9,COLUMN(AE$4)-COLUMN($B$4),0,1,1)</f>
        <v>0</v>
      </c>
      <c r="AF55" s="68" t="n">
        <f aca="true">OFFSET(Leases!$F$9,COLUMN(AF$4)-COLUMN($B$4),0,1,1)</f>
        <v>0</v>
      </c>
      <c r="AG55" s="68" t="n">
        <f aca="true">OFFSET(Leases!$F$9,COLUMN(AG$4)-COLUMN($B$4),0,1,1)</f>
        <v>0</v>
      </c>
      <c r="AH55" s="68" t="e">
        <f aca="true">OFFSET(Leases!$F$9,COLUMN(AH$4)-COLUMN($B$4),0,1,1)</f>
        <v>#VALUE!</v>
      </c>
      <c r="AI55" s="68" t="n">
        <f aca="true">OFFSET(Leases!$F$9,COLUMN(AI$4)-COLUMN($B$4),0,1,1)</f>
        <v>0</v>
      </c>
      <c r="AJ55" s="68" t="n">
        <f aca="true">OFFSET(Leases!$F$9,COLUMN(AJ$4)-COLUMN($B$4),0,1,1)</f>
        <v>0</v>
      </c>
      <c r="AK55" s="68" t="n">
        <f aca="true">OFFSET(Leases!$F$9,COLUMN(AK$4)-COLUMN($B$4),0,1,1)</f>
        <v>0</v>
      </c>
      <c r="AL55" s="68" t="n">
        <f aca="true">OFFSET(Leases!$F$9,COLUMN(AL$4)-COLUMN($B$4),0,1,1)</f>
        <v>0</v>
      </c>
      <c r="AM55" s="68" t="e">
        <f aca="true">OFFSET(Leases!$F$9,COLUMN(AM$4)-COLUMN($B$4),0,1,1)</f>
        <v>#VALUE!</v>
      </c>
      <c r="AN55" s="68" t="n">
        <f aca="true">OFFSET(Leases!$F$9,COLUMN(AN$4)-COLUMN($B$4),0,1,1)</f>
        <v>0</v>
      </c>
      <c r="AO55" s="68" t="n">
        <f aca="true">OFFSET(Leases!$F$9,COLUMN(AO$4)-COLUMN($B$4),0,1,1)</f>
        <v>0</v>
      </c>
      <c r="AP55" s="68" t="n">
        <f aca="true">OFFSET(Leases!$F$9,COLUMN(AP$4)-COLUMN($B$4),0,1,1)</f>
        <v>0</v>
      </c>
      <c r="AQ55" s="68" t="e">
        <f aca="true">OFFSET(Leases!$F$9,COLUMN(AQ$4)-COLUMN($B$4),0,1,1)</f>
        <v>#VALUE!</v>
      </c>
      <c r="AR55" s="68" t="n">
        <f aca="true">OFFSET(Leases!$F$9,COLUMN(AR$4)-COLUMN($B$4),0,1,1)</f>
        <v>0</v>
      </c>
      <c r="AS55" s="68" t="n">
        <f aca="true">OFFSET(Leases!$F$9,COLUMN(AS$4)-COLUMN($B$4),0,1,1)</f>
        <v>0</v>
      </c>
      <c r="AT55" s="68" t="n">
        <f aca="true">OFFSET(Leases!$F$9,COLUMN(AT$4)-COLUMN($B$4),0,1,1)</f>
        <v>0</v>
      </c>
      <c r="AU55" s="68" t="n">
        <f aca="true">OFFSET(Leases!$F$9,COLUMN(AU$4)-COLUMN($B$4),0,1,1)</f>
        <v>0</v>
      </c>
      <c r="AV55" s="68" t="e">
        <f aca="true">OFFSET(Leases!$F$9,COLUMN(AV$4)-COLUMN($B$4),0,1,1)</f>
        <v>#VALUE!</v>
      </c>
      <c r="AW55" s="68" t="n">
        <f aca="true">OFFSET(Leases!$F$9,COLUMN(AW$4)-COLUMN($B$4),0,1,1)</f>
        <v>0</v>
      </c>
      <c r="AX55" s="68" t="n">
        <f aca="true">OFFSET(Leases!$F$9,COLUMN(AX$4)-COLUMN($B$4),0,1,1)</f>
        <v>0</v>
      </c>
      <c r="AY55" s="68" t="n">
        <f aca="true">OFFSET(Leases!$F$9,COLUMN(AY$4)-COLUMN($B$4),0,1,1)</f>
        <v>0</v>
      </c>
      <c r="AZ55" s="68" t="e">
        <f aca="true">OFFSET(Leases!$F$9,COLUMN(AZ$4)-COLUMN($B$4),0,1,1)</f>
        <v>#VALUE!</v>
      </c>
      <c r="BA55" s="68" t="n">
        <f aca="true">OFFSET(Leases!$F$9,COLUMN(BA$4)-COLUMN($B$4),0,1,1)</f>
        <v>0</v>
      </c>
      <c r="BB55" s="68" t="n">
        <f aca="true">OFFSET(Leases!$F$9,COLUMN(BB$4)-COLUMN($B$4),0,1,1)</f>
        <v>0</v>
      </c>
      <c r="BC55" s="69" t="e">
        <f aca="true">SUM(OFFSET($B55,0,1,1,Assumptions!$C$8))</f>
        <v>#VALUE!</v>
      </c>
      <c r="BD55" s="69" t="e">
        <f aca="true">SUM(OFFSET($B55,0,1+Assumptions!$C$8,1,SUM(Assumptions!$C$9)))</f>
        <v>#VALUE!</v>
      </c>
      <c r="BE55" s="69" t="e">
        <f aca="true">SUM(OFFSET($B55,0,1+SUM(Assumptions!$C$8:$C$9),1,SUM(Assumptions!$C$10)))</f>
        <v>#VALUE!</v>
      </c>
      <c r="BF55" s="69" t="e">
        <f aca="true">SUM(OFFSET($B55,0,1+SUM(Assumptions!$C$8:$C$10),1,SUM(Assumptions!$C$11)))</f>
        <v>#VALUE!</v>
      </c>
      <c r="BG55" s="69" t="e">
        <f aca="false">SUM(BC55:BF55)</f>
        <v>#VALUE!</v>
      </c>
    </row>
    <row r="56" s="21" customFormat="true" ht="15.75" hidden="false" customHeight="true" outlineLevel="0" collapsed="false">
      <c r="A56" s="84"/>
      <c r="B56" s="70" t="s">
        <v>368</v>
      </c>
      <c r="C56" s="71" t="n">
        <f aca="false">SUM(C52:C55)</f>
        <v>10250</v>
      </c>
      <c r="D56" s="71" t="n">
        <f aca="false">SUM(D52:D55)</f>
        <v>4072.91666666667</v>
      </c>
      <c r="E56" s="71" t="n">
        <f aca="false">SUM(E52:E55)</f>
        <v>0</v>
      </c>
      <c r="F56" s="71" t="n">
        <f aca="false">SUM(F52:F55)</f>
        <v>0</v>
      </c>
      <c r="G56" s="71" t="n">
        <f aca="false">SUM(G52:G55)</f>
        <v>3854.16666666667</v>
      </c>
      <c r="H56" s="71" t="e">
        <f aca="false">SUM(H52:H55)</f>
        <v>#VALUE!</v>
      </c>
      <c r="I56" s="71" t="n">
        <f aca="false">SUM(I52:I55)</f>
        <v>0</v>
      </c>
      <c r="J56" s="71" t="n">
        <f aca="false">SUM(J52:J55)</f>
        <v>0</v>
      </c>
      <c r="K56" s="71" t="e">
        <f aca="false">SUM(K52:K55)</f>
        <v>#VALUE!</v>
      </c>
      <c r="L56" s="71" t="e">
        <f aca="false">SUM(L52:L55)</f>
        <v>#VALUE!</v>
      </c>
      <c r="M56" s="71" t="e">
        <f aca="false">SUM(M52:M55)</f>
        <v>#VALUE!</v>
      </c>
      <c r="N56" s="71" t="n">
        <f aca="false">SUM(N52:N55)</f>
        <v>0</v>
      </c>
      <c r="O56" s="71" t="e">
        <f aca="false">SUM(O52:O55)</f>
        <v>#VALUE!</v>
      </c>
      <c r="P56" s="71" t="e">
        <f aca="false">SUM(P52:P55)</f>
        <v>#VALUE!</v>
      </c>
      <c r="Q56" s="71" t="e">
        <f aca="false">SUM(Q52:Q55)</f>
        <v>#VALUE!</v>
      </c>
      <c r="R56" s="71" t="n">
        <f aca="false">SUM(R52:R55)</f>
        <v>0</v>
      </c>
      <c r="S56" s="71" t="n">
        <f aca="false">SUM(S52:S55)</f>
        <v>0</v>
      </c>
      <c r="T56" s="71" t="e">
        <f aca="false">SUM(T52:T55)</f>
        <v>#VALUE!</v>
      </c>
      <c r="U56" s="71" t="e">
        <f aca="false">SUM(U52:U55)</f>
        <v>#VALUE!</v>
      </c>
      <c r="V56" s="71" t="n">
        <f aca="false">SUM(V52:V55)</f>
        <v>0</v>
      </c>
      <c r="W56" s="71" t="n">
        <f aca="false">SUM(W52:W55)</f>
        <v>0</v>
      </c>
      <c r="X56" s="71" t="e">
        <f aca="false">SUM(X52:X55)</f>
        <v>#VALUE!</v>
      </c>
      <c r="Y56" s="71" t="e">
        <f aca="false">SUM(Y52:Y55)</f>
        <v>#VALUE!</v>
      </c>
      <c r="Z56" s="71" t="e">
        <f aca="false">SUM(Z52:Z55)</f>
        <v>#VALUE!</v>
      </c>
      <c r="AA56" s="71" t="n">
        <f aca="false">SUM(AA52:AA55)</f>
        <v>0</v>
      </c>
      <c r="AB56" s="71" t="n">
        <f aca="false">SUM(AB52:AB55)</f>
        <v>0</v>
      </c>
      <c r="AC56" s="71" t="e">
        <f aca="false">SUM(AC52:AC55)</f>
        <v>#VALUE!</v>
      </c>
      <c r="AD56" s="71" t="e">
        <f aca="false">SUM(AD52:AD55)</f>
        <v>#VALUE!</v>
      </c>
      <c r="AE56" s="71" t="n">
        <f aca="false">SUM(AE52:AE55)</f>
        <v>0</v>
      </c>
      <c r="AF56" s="71" t="n">
        <f aca="false">SUM(AF52:AF55)</f>
        <v>0</v>
      </c>
      <c r="AG56" s="71" t="e">
        <f aca="false">SUM(AG52:AG55)</f>
        <v>#VALUE!</v>
      </c>
      <c r="AH56" s="71" t="e">
        <f aca="false">SUM(AH52:AH55)</f>
        <v>#VALUE!</v>
      </c>
      <c r="AI56" s="71" t="n">
        <f aca="false">SUM(AI52:AI55)</f>
        <v>0</v>
      </c>
      <c r="AJ56" s="71" t="n">
        <f aca="false">SUM(AJ52:AJ55)</f>
        <v>0</v>
      </c>
      <c r="AK56" s="71" t="e">
        <f aca="false">SUM(AK52:AK55)</f>
        <v>#VALUE!</v>
      </c>
      <c r="AL56" s="71" t="e">
        <f aca="false">SUM(AL52:AL55)</f>
        <v>#VALUE!</v>
      </c>
      <c r="AM56" s="71" t="e">
        <f aca="false">SUM(AM52:AM55)</f>
        <v>#VALUE!</v>
      </c>
      <c r="AN56" s="71" t="n">
        <f aca="false">SUM(AN52:AN55)</f>
        <v>0</v>
      </c>
      <c r="AO56" s="71" t="n">
        <f aca="false">SUM(AO52:AO55)</f>
        <v>0</v>
      </c>
      <c r="AP56" s="71" t="e">
        <f aca="false">SUM(AP52:AP55)</f>
        <v>#VALUE!</v>
      </c>
      <c r="AQ56" s="71" t="e">
        <f aca="false">SUM(AQ52:AQ55)</f>
        <v>#VALUE!</v>
      </c>
      <c r="AR56" s="71" t="n">
        <f aca="false">SUM(AR52:AR55)</f>
        <v>0</v>
      </c>
      <c r="AS56" s="71" t="n">
        <f aca="false">SUM(AS52:AS55)</f>
        <v>0</v>
      </c>
      <c r="AT56" s="71" t="e">
        <f aca="false">SUM(AT52:AT55)</f>
        <v>#VALUE!</v>
      </c>
      <c r="AU56" s="71" t="e">
        <f aca="false">SUM(AU52:AU55)</f>
        <v>#VALUE!</v>
      </c>
      <c r="AV56" s="71" t="e">
        <f aca="false">SUM(AV52:AV55)</f>
        <v>#VALUE!</v>
      </c>
      <c r="AW56" s="71" t="n">
        <f aca="false">SUM(AW52:AW55)</f>
        <v>0</v>
      </c>
      <c r="AX56" s="71" t="e">
        <f aca="false">SUM(AX52:AX55)</f>
        <v>#VALUE!</v>
      </c>
      <c r="AY56" s="71" t="e">
        <f aca="false">SUM(AY52:AY55)</f>
        <v>#VALUE!</v>
      </c>
      <c r="AZ56" s="71" t="e">
        <f aca="false">SUM(AZ52:AZ55)</f>
        <v>#VALUE!</v>
      </c>
      <c r="BA56" s="71" t="n">
        <f aca="false">SUM(BA52:BA55)</f>
        <v>0</v>
      </c>
      <c r="BB56" s="71" t="n">
        <f aca="false">SUM(BB52:BB55)</f>
        <v>0</v>
      </c>
      <c r="BC56" s="71" t="e">
        <f aca="false">SUM(BC52:BC55)</f>
        <v>#VALUE!</v>
      </c>
      <c r="BD56" s="71" t="e">
        <f aca="false">SUM(BD52:BD55)</f>
        <v>#VALUE!</v>
      </c>
      <c r="BE56" s="71" t="e">
        <f aca="false">SUM(BE52:BE55)</f>
        <v>#VALUE!</v>
      </c>
      <c r="BF56" s="71" t="e">
        <f aca="false">SUM(BF52:BF55)</f>
        <v>#VALUE!</v>
      </c>
      <c r="BG56" s="71" t="e">
        <f aca="false">SUM(BG52:BG55)</f>
        <v>#VALUE!</v>
      </c>
    </row>
    <row r="57" s="21" customFormat="true" ht="15.75" hidden="false" customHeight="true" outlineLevel="0" collapsed="false">
      <c r="A57" s="84"/>
      <c r="B57" s="70" t="s">
        <v>369</v>
      </c>
      <c r="C57" s="69" t="n">
        <f aca="false">SUM(C50,-C56)</f>
        <v>6700</v>
      </c>
      <c r="D57" s="69" t="n">
        <f aca="false">SUM(D50,-D56)</f>
        <v>29650.15</v>
      </c>
      <c r="E57" s="69" t="n">
        <f aca="false">SUM(E50,-E56)</f>
        <v>36866.6666666667</v>
      </c>
      <c r="F57" s="69" t="n">
        <f aca="false">SUM(F50,-F56)</f>
        <v>-26326.6666666667</v>
      </c>
      <c r="G57" s="69" t="n">
        <f aca="false">SUM(G50,-G56)</f>
        <v>11027.8333333333</v>
      </c>
      <c r="H57" s="69" t="e">
        <f aca="false">SUM(H50,-H56)</f>
        <v>#VALUE!</v>
      </c>
      <c r="I57" s="69" t="n">
        <f aca="false">SUM(I50,-I56)</f>
        <v>21724.5</v>
      </c>
      <c r="J57" s="69" t="n">
        <f aca="false">SUM(J50,-J56)</f>
        <v>42675</v>
      </c>
      <c r="K57" s="69" t="e">
        <f aca="false">SUM(K50,-K56)</f>
        <v>#VALUE!</v>
      </c>
      <c r="L57" s="69" t="e">
        <f aca="false">SUM(L50,-L56)</f>
        <v>#VALUE!</v>
      </c>
      <c r="M57" s="69" t="e">
        <f aca="false">SUM(M50,-M56)</f>
        <v>#VALUE!</v>
      </c>
      <c r="N57" s="69" t="n">
        <f aca="false">SUM(N50,-N56)</f>
        <v>47718.6666666667</v>
      </c>
      <c r="O57" s="69" t="e">
        <f aca="false">SUM(O50,-O56)</f>
        <v>#VALUE!</v>
      </c>
      <c r="P57" s="69" t="e">
        <f aca="false">SUM(P50,-P56)</f>
        <v>#VALUE!</v>
      </c>
      <c r="Q57" s="69" t="e">
        <f aca="false">SUM(Q50,-Q56)</f>
        <v>#VALUE!</v>
      </c>
      <c r="R57" s="69" t="n">
        <f aca="false">SUM(R50,-R56)</f>
        <v>41945.3333333333</v>
      </c>
      <c r="S57" s="69" t="n">
        <f aca="false">SUM(S50,-S56)</f>
        <v>-33807.5</v>
      </c>
      <c r="T57" s="69" t="e">
        <f aca="false">SUM(T50,-T56)</f>
        <v>#VALUE!</v>
      </c>
      <c r="U57" s="69" t="e">
        <f aca="false">SUM(U50,-U56)</f>
        <v>#VALUE!</v>
      </c>
      <c r="V57" s="69" t="n">
        <f aca="false">SUM(V50,-V56)</f>
        <v>39713.3333333333</v>
      </c>
      <c r="W57" s="69" t="n">
        <f aca="false">SUM(W50,-W56)</f>
        <v>36965</v>
      </c>
      <c r="X57" s="69" t="e">
        <f aca="false">SUM(X50,-X56)</f>
        <v>#VALUE!</v>
      </c>
      <c r="Y57" s="69" t="e">
        <f aca="false">SUM(Y50,-Y56)</f>
        <v>#VALUE!</v>
      </c>
      <c r="Z57" s="69" t="e">
        <f aca="false">SUM(Z50,-Z56)</f>
        <v>#VALUE!</v>
      </c>
      <c r="AA57" s="69" t="n">
        <f aca="false">SUM(AA50,-AA56)</f>
        <v>48897</v>
      </c>
      <c r="AB57" s="69" t="n">
        <f aca="false">SUM(AB50,-AB56)</f>
        <v>-57661</v>
      </c>
      <c r="AC57" s="69" t="e">
        <f aca="false">SUM(AC50,-AC56)</f>
        <v>#VALUE!</v>
      </c>
      <c r="AD57" s="69" t="e">
        <f aca="false">SUM(AD50,-AD56)</f>
        <v>#VALUE!</v>
      </c>
      <c r="AE57" s="69" t="n">
        <f aca="false">SUM(AE50,-AE56)</f>
        <v>52060</v>
      </c>
      <c r="AF57" s="69" t="n">
        <f aca="false">SUM(AF50,-AF56)</f>
        <v>51403.5</v>
      </c>
      <c r="AG57" s="69" t="e">
        <f aca="false">SUM(AG50,-AG56)</f>
        <v>#VALUE!</v>
      </c>
      <c r="AH57" s="69" t="e">
        <f aca="false">SUM(AH50,-AH56)</f>
        <v>#VALUE!</v>
      </c>
      <c r="AI57" s="69" t="n">
        <f aca="false">SUM(AI50,-AI56)</f>
        <v>52411</v>
      </c>
      <c r="AJ57" s="69" t="n">
        <f aca="false">SUM(AJ50,-AJ56)</f>
        <v>36633.3333333333</v>
      </c>
      <c r="AK57" s="69" t="e">
        <f aca="false">SUM(AK50,-AK56)</f>
        <v>#VALUE!</v>
      </c>
      <c r="AL57" s="69" t="e">
        <f aca="false">SUM(AL50,-AL56)</f>
        <v>#VALUE!</v>
      </c>
      <c r="AM57" s="69" t="e">
        <f aca="false">SUM(AM50,-AM56)</f>
        <v>#VALUE!</v>
      </c>
      <c r="AN57" s="69" t="n">
        <f aca="false">SUM(AN50,-AN56)</f>
        <v>48705</v>
      </c>
      <c r="AO57" s="69" t="n">
        <f aca="false">SUM(AO50,-AO56)</f>
        <v>-52085</v>
      </c>
      <c r="AP57" s="69" t="e">
        <f aca="false">SUM(AP50,-AP56)</f>
        <v>#VALUE!</v>
      </c>
      <c r="AQ57" s="69" t="e">
        <f aca="false">SUM(AQ50,-AQ56)</f>
        <v>#VALUE!</v>
      </c>
      <c r="AR57" s="69" t="n">
        <f aca="false">SUM(AR50,-AR56)</f>
        <v>23050</v>
      </c>
      <c r="AS57" s="69" t="n">
        <f aca="false">SUM(AS50,-AS56)</f>
        <v>-50417.3333333333</v>
      </c>
      <c r="AT57" s="69" t="e">
        <f aca="false">SUM(AT50,-AT56)</f>
        <v>#VALUE!</v>
      </c>
      <c r="AU57" s="69" t="e">
        <f aca="false">SUM(AU50,-AU56)</f>
        <v>#VALUE!</v>
      </c>
      <c r="AV57" s="69" t="e">
        <f aca="false">SUM(AV50,-AV56)</f>
        <v>#VALUE!</v>
      </c>
      <c r="AW57" s="69" t="n">
        <f aca="false">SUM(AW50,-AW56)</f>
        <v>53746.6666666667</v>
      </c>
      <c r="AX57" s="69" t="e">
        <f aca="false">SUM(AX50,-AX56)</f>
        <v>#VALUE!</v>
      </c>
      <c r="AY57" s="69" t="e">
        <f aca="false">SUM(AY50,-AY56)</f>
        <v>#VALUE!</v>
      </c>
      <c r="AZ57" s="69" t="e">
        <f aca="false">SUM(AZ50,-AZ56)</f>
        <v>#VALUE!</v>
      </c>
      <c r="BA57" s="69" t="n">
        <f aca="false">SUM(BA50,-BA56)</f>
        <v>38290</v>
      </c>
      <c r="BB57" s="69" t="n">
        <f aca="false">SUM(BB50,-BB56)</f>
        <v>-60470</v>
      </c>
      <c r="BC57" s="69" t="e">
        <f aca="false">SUM(BC50,-BC56)</f>
        <v>#VALUE!</v>
      </c>
      <c r="BD57" s="69" t="e">
        <f aca="false">SUM(BD50,-BD56)</f>
        <v>#VALUE!</v>
      </c>
      <c r="BE57" s="69" t="e">
        <f aca="false">SUM(BE50,-BE56)</f>
        <v>#VALUE!</v>
      </c>
      <c r="BF57" s="69" t="e">
        <f aca="false">SUM(BF50,-BF56)</f>
        <v>#VALUE!</v>
      </c>
      <c r="BG57" s="69" t="e">
        <f aca="false">SUM(BG50,-BG56)</f>
        <v>#VALUE!</v>
      </c>
    </row>
    <row r="58" s="17" customFormat="true" ht="15.75" hidden="false" customHeight="true" outlineLevel="0" collapsed="false">
      <c r="A58" s="72" t="s">
        <v>304</v>
      </c>
      <c r="B58" s="65" t="s">
        <v>49</v>
      </c>
      <c r="C58" s="68" t="n">
        <f aca="true">IF(SUM(OFFSET($B$57,0,1,1,COLUMN(C$4)-COLUMN($B$4)))-Assumptions!$C$69&lt;0,-SUM(OFFSET($B$58,0,0,1,COLUMN(C$4)-COLUMN($B$4))),((SUM(OFFSET($B$57,0,1,1,COLUMN(C$4)-COLUMN($B$4)))-Assumptions!$C$69)*Assumptions!$C$68)-SUM(OFFSET($B$58,0,0,1,COLUMN(C$4)-COLUMN($B$4))))</f>
        <v>1876</v>
      </c>
      <c r="D58" s="68" t="n">
        <f aca="true">IF(SUM(OFFSET($B$57,0,1,1,COLUMN(D$4)-COLUMN($B$4)))-Assumptions!$C$69&lt;0,-SUM(OFFSET($B$58,0,0,1,COLUMN(D$4)-COLUMN($B$4))),((SUM(OFFSET($B$57,0,1,1,COLUMN(D$4)-COLUMN($B$4)))-Assumptions!$C$69)*Assumptions!$C$68)-SUM(OFFSET($B$58,0,0,1,COLUMN(D$4)-COLUMN($B$4))))</f>
        <v>8302.042</v>
      </c>
      <c r="E58" s="68" t="n">
        <f aca="true">IF(SUM(OFFSET($B$57,0,1,1,COLUMN(E$4)-COLUMN($B$4)))-Assumptions!$C$69&lt;0,-SUM(OFFSET($B$58,0,0,1,COLUMN(E$4)-COLUMN($B$4))),((SUM(OFFSET($B$57,0,1,1,COLUMN(E$4)-COLUMN($B$4)))-Assumptions!$C$69)*Assumptions!$C$68)-SUM(OFFSET($B$58,0,0,1,COLUMN(E$4)-COLUMN($B$4))))</f>
        <v>10322.6666666667</v>
      </c>
      <c r="F58" s="68" t="n">
        <f aca="true">IF(SUM(OFFSET($B$57,0,1,1,COLUMN(F$4)-COLUMN($B$4)))-Assumptions!$C$69&lt;0,-SUM(OFFSET($B$58,0,0,1,COLUMN(F$4)-COLUMN($B$4))),((SUM(OFFSET($B$57,0,1,1,COLUMN(F$4)-COLUMN($B$4)))-Assumptions!$C$69)*Assumptions!$C$68)-SUM(OFFSET($B$58,0,0,1,COLUMN(F$4)-COLUMN($B$4))))</f>
        <v>-7371.46666666667</v>
      </c>
      <c r="G58" s="68" t="n">
        <f aca="true">IF(SUM(OFFSET($B$57,0,1,1,COLUMN(G$4)-COLUMN($B$4)))-Assumptions!$C$69&lt;0,-SUM(OFFSET($B$58,0,0,1,COLUMN(G$4)-COLUMN($B$4))),((SUM(OFFSET($B$57,0,1,1,COLUMN(G$4)-COLUMN($B$4)))-Assumptions!$C$69)*Assumptions!$C$68)-SUM(OFFSET($B$58,0,0,1,COLUMN(G$4)-COLUMN($B$4))))</f>
        <v>3087.79333333333</v>
      </c>
      <c r="H58" s="68" t="e">
        <f aca="true">IF(SUM(OFFSET($B$57,0,1,1,COLUMN(H$4)-COLUMN($B$4)))-Assumptions!$C$69&lt;0,-SUM(OFFSET($B$58,0,0,1,COLUMN(H$4)-COLUMN($B$4))),((SUM(OFFSET($B$57,0,1,1,COLUMN(H$4)-COLUMN($B$4)))-Assumptions!$C$69)*Assumptions!$C$68)-SUM(OFFSET($B$58,0,0,1,COLUMN(H$4)-COLUMN($B$4))))</f>
        <v>#VALUE!</v>
      </c>
      <c r="I58" s="68" t="e">
        <f aca="true">IF(SUM(OFFSET($B$57,0,1,1,COLUMN(I$4)-COLUMN($B$4)))-Assumptions!$C$69&lt;0,-SUM(OFFSET($B$58,0,0,1,COLUMN(I$4)-COLUMN($B$4))),((SUM(OFFSET($B$57,0,1,1,COLUMN(I$4)-COLUMN($B$4)))-Assumptions!$C$69)*Assumptions!$C$68)-SUM(OFFSET($B$58,0,0,1,COLUMN(I$4)-COLUMN($B$4))))</f>
        <v>#VALUE!</v>
      </c>
      <c r="J58" s="68" t="e">
        <f aca="true">IF(SUM(OFFSET($B$57,0,1,1,COLUMN(J$4)-COLUMN($B$4)))-Assumptions!$C$69&lt;0,-SUM(OFFSET($B$58,0,0,1,COLUMN(J$4)-COLUMN($B$4))),((SUM(OFFSET($B$57,0,1,1,COLUMN(J$4)-COLUMN($B$4)))-Assumptions!$C$69)*Assumptions!$C$68)-SUM(OFFSET($B$58,0,0,1,COLUMN(J$4)-COLUMN($B$4))))</f>
        <v>#VALUE!</v>
      </c>
      <c r="K58" s="68" t="e">
        <f aca="true">IF(SUM(OFFSET($B$57,0,1,1,COLUMN(K$4)-COLUMN($B$4)))-Assumptions!$C$69&lt;0,-SUM(OFFSET($B$58,0,0,1,COLUMN(K$4)-COLUMN($B$4))),((SUM(OFFSET($B$57,0,1,1,COLUMN(K$4)-COLUMN($B$4)))-Assumptions!$C$69)*Assumptions!$C$68)-SUM(OFFSET($B$58,0,0,1,COLUMN(K$4)-COLUMN($B$4))))</f>
        <v>#VALUE!</v>
      </c>
      <c r="L58" s="68" t="e">
        <f aca="true">IF(SUM(OFFSET($B$57,0,1,1,COLUMN(L$4)-COLUMN($B$4)))-Assumptions!$C$69&lt;0,-SUM(OFFSET($B$58,0,0,1,COLUMN(L$4)-COLUMN($B$4))),((SUM(OFFSET($B$57,0,1,1,COLUMN(L$4)-COLUMN($B$4)))-Assumptions!$C$69)*Assumptions!$C$68)-SUM(OFFSET($B$58,0,0,1,COLUMN(L$4)-COLUMN($B$4))))</f>
        <v>#VALUE!</v>
      </c>
      <c r="M58" s="68" t="e">
        <f aca="true">IF(SUM(OFFSET($B$57,0,1,1,COLUMN(M$4)-COLUMN($B$4)))-Assumptions!$C$69&lt;0,-SUM(OFFSET($B$58,0,0,1,COLUMN(M$4)-COLUMN($B$4))),((SUM(OFFSET($B$57,0,1,1,COLUMN(M$4)-COLUMN($B$4)))-Assumptions!$C$69)*Assumptions!$C$68)-SUM(OFFSET($B$58,0,0,1,COLUMN(M$4)-COLUMN($B$4))))</f>
        <v>#VALUE!</v>
      </c>
      <c r="N58" s="68" t="e">
        <f aca="true">IF(SUM(OFFSET($B$57,0,1,1,COLUMN(N$4)-COLUMN($B$4)))-Assumptions!$C$69&lt;0,-SUM(OFFSET($B$58,0,0,1,COLUMN(N$4)-COLUMN($B$4))),((SUM(OFFSET($B$57,0,1,1,COLUMN(N$4)-COLUMN($B$4)))-Assumptions!$C$69)*Assumptions!$C$68)-SUM(OFFSET($B$58,0,0,1,COLUMN(N$4)-COLUMN($B$4))))</f>
        <v>#VALUE!</v>
      </c>
      <c r="O58" s="68" t="e">
        <f aca="true">IF(SUM(OFFSET($B$57,0,1,1,COLUMN(O$4)-COLUMN($B$4)))-Assumptions!$C$69&lt;0,-SUM(OFFSET($B$58,0,0,1,COLUMN(O$4)-COLUMN($B$4))),((SUM(OFFSET($B$57,0,1,1,COLUMN(O$4)-COLUMN($B$4)))-Assumptions!$C$69)*Assumptions!$C$68)-SUM(OFFSET($B$58,0,0,1,COLUMN(O$4)-COLUMN($B$4))))</f>
        <v>#VALUE!</v>
      </c>
      <c r="P58" s="68" t="e">
        <f aca="true">IF(SUM(OFFSET($B$57,0,1,1,COLUMN(P$4)-COLUMN($B$4)))-Assumptions!$C$69&lt;0,-SUM(OFFSET($B$58,0,0,1,COLUMN(P$4)-COLUMN($B$4))),((SUM(OFFSET($B$57,0,1,1,COLUMN(P$4)-COLUMN($B$4)))-Assumptions!$C$69)*Assumptions!$C$68)-SUM(OFFSET($B$58,0,0,1,COLUMN(P$4)-COLUMN($B$4))))</f>
        <v>#VALUE!</v>
      </c>
      <c r="Q58" s="68" t="e">
        <f aca="true">IF(SUM(OFFSET($B$57,0,1,1,COLUMN(Q$4)-COLUMN($B$4)))-Assumptions!$C$69&lt;0,-SUM(OFFSET($B$58,0,0,1,COLUMN(Q$4)-COLUMN($B$4))),((SUM(OFFSET($B$57,0,1,1,COLUMN(Q$4)-COLUMN($B$4)))-Assumptions!$C$69)*Assumptions!$C$68)-SUM(OFFSET($B$58,0,0,1,COLUMN(Q$4)-COLUMN($B$4))))</f>
        <v>#VALUE!</v>
      </c>
      <c r="R58" s="68" t="e">
        <f aca="true">IF(SUM(OFFSET($B$57,0,1,1,COLUMN(R$4)-COLUMN($B$4)))-Assumptions!$C$69&lt;0,-SUM(OFFSET($B$58,0,0,1,COLUMN(R$4)-COLUMN($B$4))),((SUM(OFFSET($B$57,0,1,1,COLUMN(R$4)-COLUMN($B$4)))-Assumptions!$C$69)*Assumptions!$C$68)-SUM(OFFSET($B$58,0,0,1,COLUMN(R$4)-COLUMN($B$4))))</f>
        <v>#VALUE!</v>
      </c>
      <c r="S58" s="68" t="e">
        <f aca="true">IF(SUM(OFFSET($B$57,0,1,1,COLUMN(S$4)-COLUMN($B$4)))-Assumptions!$C$69&lt;0,-SUM(OFFSET($B$58,0,0,1,COLUMN(S$4)-COLUMN($B$4))),((SUM(OFFSET($B$57,0,1,1,COLUMN(S$4)-COLUMN($B$4)))-Assumptions!$C$69)*Assumptions!$C$68)-SUM(OFFSET($B$58,0,0,1,COLUMN(S$4)-COLUMN($B$4))))</f>
        <v>#VALUE!</v>
      </c>
      <c r="T58" s="68" t="e">
        <f aca="true">IF(SUM(OFFSET($B$57,0,1,1,COLUMN(T$4)-COLUMN($B$4)))-Assumptions!$C$69&lt;0,-SUM(OFFSET($B$58,0,0,1,COLUMN(T$4)-COLUMN($B$4))),((SUM(OFFSET($B$57,0,1,1,COLUMN(T$4)-COLUMN($B$4)))-Assumptions!$C$69)*Assumptions!$C$68)-SUM(OFFSET($B$58,0,0,1,COLUMN(T$4)-COLUMN($B$4))))</f>
        <v>#VALUE!</v>
      </c>
      <c r="U58" s="68" t="e">
        <f aca="true">IF(SUM(OFFSET($B$57,0,1,1,COLUMN(U$4)-COLUMN($B$4)))-Assumptions!$C$69&lt;0,-SUM(OFFSET($B$58,0,0,1,COLUMN(U$4)-COLUMN($B$4))),((SUM(OFFSET($B$57,0,1,1,COLUMN(U$4)-COLUMN($B$4)))-Assumptions!$C$69)*Assumptions!$C$68)-SUM(OFFSET($B$58,0,0,1,COLUMN(U$4)-COLUMN($B$4))))</f>
        <v>#VALUE!</v>
      </c>
      <c r="V58" s="68" t="e">
        <f aca="true">IF(SUM(OFFSET($B$57,0,1,1,COLUMN(V$4)-COLUMN($B$4)))-Assumptions!$C$69&lt;0,-SUM(OFFSET($B$58,0,0,1,COLUMN(V$4)-COLUMN($B$4))),((SUM(OFFSET($B$57,0,1,1,COLUMN(V$4)-COLUMN($B$4)))-Assumptions!$C$69)*Assumptions!$C$68)-SUM(OFFSET($B$58,0,0,1,COLUMN(V$4)-COLUMN($B$4))))</f>
        <v>#VALUE!</v>
      </c>
      <c r="W58" s="68" t="e">
        <f aca="true">IF(SUM(OFFSET($B$57,0,1,1,COLUMN(W$4)-COLUMN($B$4)))-Assumptions!$C$69&lt;0,-SUM(OFFSET($B$58,0,0,1,COLUMN(W$4)-COLUMN($B$4))),((SUM(OFFSET($B$57,0,1,1,COLUMN(W$4)-COLUMN($B$4)))-Assumptions!$C$69)*Assumptions!$C$68)-SUM(OFFSET($B$58,0,0,1,COLUMN(W$4)-COLUMN($B$4))))</f>
        <v>#VALUE!</v>
      </c>
      <c r="X58" s="68" t="e">
        <f aca="true">IF(SUM(OFFSET($B$57,0,1,1,COLUMN(X$4)-COLUMN($B$4)))-Assumptions!$C$69&lt;0,-SUM(OFFSET($B$58,0,0,1,COLUMN(X$4)-COLUMN($B$4))),((SUM(OFFSET($B$57,0,1,1,COLUMN(X$4)-COLUMN($B$4)))-Assumptions!$C$69)*Assumptions!$C$68)-SUM(OFFSET($B$58,0,0,1,COLUMN(X$4)-COLUMN($B$4))))</f>
        <v>#VALUE!</v>
      </c>
      <c r="Y58" s="68" t="e">
        <f aca="true">IF(SUM(OFFSET($B$57,0,1,1,COLUMN(Y$4)-COLUMN($B$4)))-Assumptions!$C$69&lt;0,-SUM(OFFSET($B$58,0,0,1,COLUMN(Y$4)-COLUMN($B$4))),((SUM(OFFSET($B$57,0,1,1,COLUMN(Y$4)-COLUMN($B$4)))-Assumptions!$C$69)*Assumptions!$C$68)-SUM(OFFSET($B$58,0,0,1,COLUMN(Y$4)-COLUMN($B$4))))</f>
        <v>#VALUE!</v>
      </c>
      <c r="Z58" s="68" t="e">
        <f aca="true">IF(SUM(OFFSET($B$57,0,1,1,COLUMN(Z$4)-COLUMN($B$4)))-Assumptions!$C$69&lt;0,-SUM(OFFSET($B$58,0,0,1,COLUMN(Z$4)-COLUMN($B$4))),((SUM(OFFSET($B$57,0,1,1,COLUMN(Z$4)-COLUMN($B$4)))-Assumptions!$C$69)*Assumptions!$C$68)-SUM(OFFSET($B$58,0,0,1,COLUMN(Z$4)-COLUMN($B$4))))</f>
        <v>#VALUE!</v>
      </c>
      <c r="AA58" s="68" t="e">
        <f aca="true">IF(SUM(OFFSET($B$57,0,1,1,COLUMN(AA$4)-COLUMN($B$4)))-Assumptions!$C$69&lt;0,-SUM(OFFSET($B$58,0,0,1,COLUMN(AA$4)-COLUMN($B$4))),((SUM(OFFSET($B$57,0,1,1,COLUMN(AA$4)-COLUMN($B$4)))-Assumptions!$C$69)*Assumptions!$C$68)-SUM(OFFSET($B$58,0,0,1,COLUMN(AA$4)-COLUMN($B$4))))</f>
        <v>#VALUE!</v>
      </c>
      <c r="AB58" s="68" t="e">
        <f aca="true">IF(SUM(OFFSET($B$57,0,1,1,COLUMN(AB$4)-COLUMN($B$4)))-Assumptions!$C$69&lt;0,-SUM(OFFSET($B$58,0,0,1,COLUMN(AB$4)-COLUMN($B$4))),((SUM(OFFSET($B$57,0,1,1,COLUMN(AB$4)-COLUMN($B$4)))-Assumptions!$C$69)*Assumptions!$C$68)-SUM(OFFSET($B$58,0,0,1,COLUMN(AB$4)-COLUMN($B$4))))</f>
        <v>#VALUE!</v>
      </c>
      <c r="AC58" s="68" t="e">
        <f aca="true">IF(SUM(OFFSET($B$57,0,1,1,COLUMN(AC$4)-COLUMN($B$4)))-Assumptions!$C$69&lt;0,-SUM(OFFSET($B$58,0,0,1,COLUMN(AC$4)-COLUMN($B$4))),((SUM(OFFSET($B$57,0,1,1,COLUMN(AC$4)-COLUMN($B$4)))-Assumptions!$C$69)*Assumptions!$C$68)-SUM(OFFSET($B$58,0,0,1,COLUMN(AC$4)-COLUMN($B$4))))</f>
        <v>#VALUE!</v>
      </c>
      <c r="AD58" s="68" t="e">
        <f aca="true">IF(SUM(OFFSET($B$57,0,1,1,COLUMN(AD$4)-COLUMN($B$4)))-Assumptions!$C$69&lt;0,-SUM(OFFSET($B$58,0,0,1,COLUMN(AD$4)-COLUMN($B$4))),((SUM(OFFSET($B$57,0,1,1,COLUMN(AD$4)-COLUMN($B$4)))-Assumptions!$C$69)*Assumptions!$C$68)-SUM(OFFSET($B$58,0,0,1,COLUMN(AD$4)-COLUMN($B$4))))</f>
        <v>#VALUE!</v>
      </c>
      <c r="AE58" s="68" t="e">
        <f aca="true">IF(SUM(OFFSET($B$57,0,1,1,COLUMN(AE$4)-COLUMN($B$4)))-Assumptions!$C$69&lt;0,-SUM(OFFSET($B$58,0,0,1,COLUMN(AE$4)-COLUMN($B$4))),((SUM(OFFSET($B$57,0,1,1,COLUMN(AE$4)-COLUMN($B$4)))-Assumptions!$C$69)*Assumptions!$C$68)-SUM(OFFSET($B$58,0,0,1,COLUMN(AE$4)-COLUMN($B$4))))</f>
        <v>#VALUE!</v>
      </c>
      <c r="AF58" s="68" t="e">
        <f aca="true">IF(SUM(OFFSET($B$57,0,1,1,COLUMN(AF$4)-COLUMN($B$4)))-Assumptions!$C$69&lt;0,-SUM(OFFSET($B$58,0,0,1,COLUMN(AF$4)-COLUMN($B$4))),((SUM(OFFSET($B$57,0,1,1,COLUMN(AF$4)-COLUMN($B$4)))-Assumptions!$C$69)*Assumptions!$C$68)-SUM(OFFSET($B$58,0,0,1,COLUMN(AF$4)-COLUMN($B$4))))</f>
        <v>#VALUE!</v>
      </c>
      <c r="AG58" s="68" t="e">
        <f aca="true">IF(SUM(OFFSET($B$57,0,1,1,COLUMN(AG$4)-COLUMN($B$4)))-Assumptions!$C$69&lt;0,-SUM(OFFSET($B$58,0,0,1,COLUMN(AG$4)-COLUMN($B$4))),((SUM(OFFSET($B$57,0,1,1,COLUMN(AG$4)-COLUMN($B$4)))-Assumptions!$C$69)*Assumptions!$C$68)-SUM(OFFSET($B$58,0,0,1,COLUMN(AG$4)-COLUMN($B$4))))</f>
        <v>#VALUE!</v>
      </c>
      <c r="AH58" s="68" t="e">
        <f aca="true">IF(SUM(OFFSET($B$57,0,1,1,COLUMN(AH$4)-COLUMN($B$4)))-Assumptions!$C$69&lt;0,-SUM(OFFSET($B$58,0,0,1,COLUMN(AH$4)-COLUMN($B$4))),((SUM(OFFSET($B$57,0,1,1,COLUMN(AH$4)-COLUMN($B$4)))-Assumptions!$C$69)*Assumptions!$C$68)-SUM(OFFSET($B$58,0,0,1,COLUMN(AH$4)-COLUMN($B$4))))</f>
        <v>#VALUE!</v>
      </c>
      <c r="AI58" s="68" t="e">
        <f aca="true">IF(SUM(OFFSET($B$57,0,1,1,COLUMN(AI$4)-COLUMN($B$4)))-Assumptions!$C$69&lt;0,-SUM(OFFSET($B$58,0,0,1,COLUMN(AI$4)-COLUMN($B$4))),((SUM(OFFSET($B$57,0,1,1,COLUMN(AI$4)-COLUMN($B$4)))-Assumptions!$C$69)*Assumptions!$C$68)-SUM(OFFSET($B$58,0,0,1,COLUMN(AI$4)-COLUMN($B$4))))</f>
        <v>#VALUE!</v>
      </c>
      <c r="AJ58" s="68" t="e">
        <f aca="true">IF(SUM(OFFSET($B$57,0,1,1,COLUMN(AJ$4)-COLUMN($B$4)))-Assumptions!$C$69&lt;0,-SUM(OFFSET($B$58,0,0,1,COLUMN(AJ$4)-COLUMN($B$4))),((SUM(OFFSET($B$57,0,1,1,COLUMN(AJ$4)-COLUMN($B$4)))-Assumptions!$C$69)*Assumptions!$C$68)-SUM(OFFSET($B$58,0,0,1,COLUMN(AJ$4)-COLUMN($B$4))))</f>
        <v>#VALUE!</v>
      </c>
      <c r="AK58" s="68" t="e">
        <f aca="true">IF(SUM(OFFSET($B$57,0,1,1,COLUMN(AK$4)-COLUMN($B$4)))-Assumptions!$C$69&lt;0,-SUM(OFFSET($B$58,0,0,1,COLUMN(AK$4)-COLUMN($B$4))),((SUM(OFFSET($B$57,0,1,1,COLUMN(AK$4)-COLUMN($B$4)))-Assumptions!$C$69)*Assumptions!$C$68)-SUM(OFFSET($B$58,0,0,1,COLUMN(AK$4)-COLUMN($B$4))))</f>
        <v>#VALUE!</v>
      </c>
      <c r="AL58" s="68" t="e">
        <f aca="true">IF(SUM(OFFSET($B$57,0,1,1,COLUMN(AL$4)-COLUMN($B$4)))-Assumptions!$C$69&lt;0,-SUM(OFFSET($B$58,0,0,1,COLUMN(AL$4)-COLUMN($B$4))),((SUM(OFFSET($B$57,0,1,1,COLUMN(AL$4)-COLUMN($B$4)))-Assumptions!$C$69)*Assumptions!$C$68)-SUM(OFFSET($B$58,0,0,1,COLUMN(AL$4)-COLUMN($B$4))))</f>
        <v>#VALUE!</v>
      </c>
      <c r="AM58" s="68" t="e">
        <f aca="true">IF(SUM(OFFSET($B$57,0,1,1,COLUMN(AM$4)-COLUMN($B$4)))-Assumptions!$C$69&lt;0,-SUM(OFFSET($B$58,0,0,1,COLUMN(AM$4)-COLUMN($B$4))),((SUM(OFFSET($B$57,0,1,1,COLUMN(AM$4)-COLUMN($B$4)))-Assumptions!$C$69)*Assumptions!$C$68)-SUM(OFFSET($B$58,0,0,1,COLUMN(AM$4)-COLUMN($B$4))))</f>
        <v>#VALUE!</v>
      </c>
      <c r="AN58" s="68" t="e">
        <f aca="true">IF(SUM(OFFSET($B$57,0,1,1,COLUMN(AN$4)-COLUMN($B$4)))-Assumptions!$C$69&lt;0,-SUM(OFFSET($B$58,0,0,1,COLUMN(AN$4)-COLUMN($B$4))),((SUM(OFFSET($B$57,0,1,1,COLUMN(AN$4)-COLUMN($B$4)))-Assumptions!$C$69)*Assumptions!$C$68)-SUM(OFFSET($B$58,0,0,1,COLUMN(AN$4)-COLUMN($B$4))))</f>
        <v>#VALUE!</v>
      </c>
      <c r="AO58" s="68" t="e">
        <f aca="true">IF(SUM(OFFSET($B$57,0,1,1,COLUMN(AO$4)-COLUMN($B$4)))-Assumptions!$C$69&lt;0,-SUM(OFFSET($B$58,0,0,1,COLUMN(AO$4)-COLUMN($B$4))),((SUM(OFFSET($B$57,0,1,1,COLUMN(AO$4)-COLUMN($B$4)))-Assumptions!$C$69)*Assumptions!$C$68)-SUM(OFFSET($B$58,0,0,1,COLUMN(AO$4)-COLUMN($B$4))))</f>
        <v>#VALUE!</v>
      </c>
      <c r="AP58" s="68" t="e">
        <f aca="true">IF(SUM(OFFSET($B$57,0,1,1,COLUMN(AP$4)-COLUMN($B$4)))-Assumptions!$C$69&lt;0,-SUM(OFFSET($B$58,0,0,1,COLUMN(AP$4)-COLUMN($B$4))),((SUM(OFFSET($B$57,0,1,1,COLUMN(AP$4)-COLUMN($B$4)))-Assumptions!$C$69)*Assumptions!$C$68)-SUM(OFFSET($B$58,0,0,1,COLUMN(AP$4)-COLUMN($B$4))))</f>
        <v>#VALUE!</v>
      </c>
      <c r="AQ58" s="68" t="e">
        <f aca="true">IF(SUM(OFFSET($B$57,0,1,1,COLUMN(AQ$4)-COLUMN($B$4)))-Assumptions!$C$69&lt;0,-SUM(OFFSET($B$58,0,0,1,COLUMN(AQ$4)-COLUMN($B$4))),((SUM(OFFSET($B$57,0,1,1,COLUMN(AQ$4)-COLUMN($B$4)))-Assumptions!$C$69)*Assumptions!$C$68)-SUM(OFFSET($B$58,0,0,1,COLUMN(AQ$4)-COLUMN($B$4))))</f>
        <v>#VALUE!</v>
      </c>
      <c r="AR58" s="68" t="e">
        <f aca="true">IF(SUM(OFFSET($B$57,0,1,1,COLUMN(AR$4)-COLUMN($B$4)))-Assumptions!$C$69&lt;0,-SUM(OFFSET($B$58,0,0,1,COLUMN(AR$4)-COLUMN($B$4))),((SUM(OFFSET($B$57,0,1,1,COLUMN(AR$4)-COLUMN($B$4)))-Assumptions!$C$69)*Assumptions!$C$68)-SUM(OFFSET($B$58,0,0,1,COLUMN(AR$4)-COLUMN($B$4))))</f>
        <v>#VALUE!</v>
      </c>
      <c r="AS58" s="68" t="e">
        <f aca="true">IF(SUM(OFFSET($B$57,0,1,1,COLUMN(AS$4)-COLUMN($B$4)))-Assumptions!$C$69&lt;0,-SUM(OFFSET($B$58,0,0,1,COLUMN(AS$4)-COLUMN($B$4))),((SUM(OFFSET($B$57,0,1,1,COLUMN(AS$4)-COLUMN($B$4)))-Assumptions!$C$69)*Assumptions!$C$68)-SUM(OFFSET($B$58,0,0,1,COLUMN(AS$4)-COLUMN($B$4))))</f>
        <v>#VALUE!</v>
      </c>
      <c r="AT58" s="68" t="e">
        <f aca="true">IF(SUM(OFFSET($B$57,0,1,1,COLUMN(AT$4)-COLUMN($B$4)))-Assumptions!$C$69&lt;0,-SUM(OFFSET($B$58,0,0,1,COLUMN(AT$4)-COLUMN($B$4))),((SUM(OFFSET($B$57,0,1,1,COLUMN(AT$4)-COLUMN($B$4)))-Assumptions!$C$69)*Assumptions!$C$68)-SUM(OFFSET($B$58,0,0,1,COLUMN(AT$4)-COLUMN($B$4))))</f>
        <v>#VALUE!</v>
      </c>
      <c r="AU58" s="68" t="e">
        <f aca="true">IF(SUM(OFFSET($B$57,0,1,1,COLUMN(AU$4)-COLUMN($B$4)))-Assumptions!$C$69&lt;0,-SUM(OFFSET($B$58,0,0,1,COLUMN(AU$4)-COLUMN($B$4))),((SUM(OFFSET($B$57,0,1,1,COLUMN(AU$4)-COLUMN($B$4)))-Assumptions!$C$69)*Assumptions!$C$68)-SUM(OFFSET($B$58,0,0,1,COLUMN(AU$4)-COLUMN($B$4))))</f>
        <v>#VALUE!</v>
      </c>
      <c r="AV58" s="68" t="e">
        <f aca="true">IF(SUM(OFFSET($B$57,0,1,1,COLUMN(AV$4)-COLUMN($B$4)))-Assumptions!$C$69&lt;0,-SUM(OFFSET($B$58,0,0,1,COLUMN(AV$4)-COLUMN($B$4))),((SUM(OFFSET($B$57,0,1,1,COLUMN(AV$4)-COLUMN($B$4)))-Assumptions!$C$69)*Assumptions!$C$68)-SUM(OFFSET($B$58,0,0,1,COLUMN(AV$4)-COLUMN($B$4))))</f>
        <v>#VALUE!</v>
      </c>
      <c r="AW58" s="68" t="e">
        <f aca="true">IF(SUM(OFFSET($B$57,0,1,1,COLUMN(AW$4)-COLUMN($B$4)))-Assumptions!$C$69&lt;0,-SUM(OFFSET($B$58,0,0,1,COLUMN(AW$4)-COLUMN($B$4))),((SUM(OFFSET($B$57,0,1,1,COLUMN(AW$4)-COLUMN($B$4)))-Assumptions!$C$69)*Assumptions!$C$68)-SUM(OFFSET($B$58,0,0,1,COLUMN(AW$4)-COLUMN($B$4))))</f>
        <v>#VALUE!</v>
      </c>
      <c r="AX58" s="68" t="e">
        <f aca="true">IF(SUM(OFFSET($B$57,0,1,1,COLUMN(AX$4)-COLUMN($B$4)))-Assumptions!$C$69&lt;0,-SUM(OFFSET($B$58,0,0,1,COLUMN(AX$4)-COLUMN($B$4))),((SUM(OFFSET($B$57,0,1,1,COLUMN(AX$4)-COLUMN($B$4)))-Assumptions!$C$69)*Assumptions!$C$68)-SUM(OFFSET($B$58,0,0,1,COLUMN(AX$4)-COLUMN($B$4))))</f>
        <v>#VALUE!</v>
      </c>
      <c r="AY58" s="68" t="e">
        <f aca="true">IF(SUM(OFFSET($B$57,0,1,1,COLUMN(AY$4)-COLUMN($B$4)))-Assumptions!$C$69&lt;0,-SUM(OFFSET($B$58,0,0,1,COLUMN(AY$4)-COLUMN($B$4))),((SUM(OFFSET($B$57,0,1,1,COLUMN(AY$4)-COLUMN($B$4)))-Assumptions!$C$69)*Assumptions!$C$68)-SUM(OFFSET($B$58,0,0,1,COLUMN(AY$4)-COLUMN($B$4))))</f>
        <v>#VALUE!</v>
      </c>
      <c r="AZ58" s="68" t="e">
        <f aca="true">IF(SUM(OFFSET($B$57,0,1,1,COLUMN(AZ$4)-COLUMN($B$4)))-Assumptions!$C$69&lt;0,-SUM(OFFSET($B$58,0,0,1,COLUMN(AZ$4)-COLUMN($B$4))),((SUM(OFFSET($B$57,0,1,1,COLUMN(AZ$4)-COLUMN($B$4)))-Assumptions!$C$69)*Assumptions!$C$68)-SUM(OFFSET($B$58,0,0,1,COLUMN(AZ$4)-COLUMN($B$4))))</f>
        <v>#VALUE!</v>
      </c>
      <c r="BA58" s="68" t="e">
        <f aca="true">IF(SUM(OFFSET($B$57,0,1,1,COLUMN(BA$4)-COLUMN($B$4)))-Assumptions!$C$69&lt;0,-SUM(OFFSET($B$58,0,0,1,COLUMN(BA$4)-COLUMN($B$4))),((SUM(OFFSET($B$57,0,1,1,COLUMN(BA$4)-COLUMN($B$4)))-Assumptions!$C$69)*Assumptions!$C$68)-SUM(OFFSET($B$58,0,0,1,COLUMN(BA$4)-COLUMN($B$4))))</f>
        <v>#VALUE!</v>
      </c>
      <c r="BB58" s="68" t="e">
        <f aca="true">IF(SUM(OFFSET($B$57,0,1,1,COLUMN(BB$4)-COLUMN($B$4)))-Assumptions!$C$69&lt;0,-SUM(OFFSET($B$58,0,0,1,COLUMN(BB$4)-COLUMN($B$4))),((SUM(OFFSET($B$57,0,1,1,COLUMN(BB$4)-COLUMN($B$4)))-Assumptions!$C$69)*Assumptions!$C$68)-SUM(OFFSET($B$58,0,0,1,COLUMN(BB$4)-COLUMN($B$4))))</f>
        <v>#VALUE!</v>
      </c>
      <c r="BC58" s="69" t="e">
        <f aca="true">SUM(OFFSET($B58,0,1,1,Assumptions!$C$8))</f>
        <v>#VALUE!</v>
      </c>
      <c r="BD58" s="69" t="e">
        <f aca="true">SUM(OFFSET($B58,0,1+Assumptions!$C$8,1,SUM(Assumptions!$C$9)))</f>
        <v>#VALUE!</v>
      </c>
      <c r="BE58" s="69" t="e">
        <f aca="true">SUM(OFFSET($B58,0,1+SUM(Assumptions!$C$8:$C$9),1,SUM(Assumptions!$C$10)))</f>
        <v>#VALUE!</v>
      </c>
      <c r="BF58" s="69" t="e">
        <f aca="true">SUM(OFFSET($B58,0,1+SUM(Assumptions!$C$8:$C$10),1,SUM(Assumptions!$C$11)))</f>
        <v>#VALUE!</v>
      </c>
      <c r="BG58" s="69" t="e">
        <f aca="false">SUM(BC58:BF58)</f>
        <v>#VALUE!</v>
      </c>
    </row>
    <row r="59" customFormat="false" ht="15.75" hidden="false" customHeight="true" outlineLevel="0" collapsed="false">
      <c r="B59" s="23" t="s">
        <v>370</v>
      </c>
      <c r="C59" s="69" t="n">
        <f aca="false">SUM(C57,-C58)</f>
        <v>4824</v>
      </c>
      <c r="D59" s="69" t="n">
        <f aca="false">SUM(D57,-D58)</f>
        <v>21348.108</v>
      </c>
      <c r="E59" s="69" t="n">
        <f aca="false">SUM(E57,-E58)</f>
        <v>26544</v>
      </c>
      <c r="F59" s="69" t="n">
        <f aca="false">SUM(F57,-F58)</f>
        <v>-18955.2</v>
      </c>
      <c r="G59" s="69" t="n">
        <f aca="false">SUM(G57,-G58)</f>
        <v>7940.04</v>
      </c>
      <c r="H59" s="69" t="e">
        <f aca="false">SUM(H57,-H58)</f>
        <v>#VALUE!</v>
      </c>
      <c r="I59" s="69" t="e">
        <f aca="false">SUM(I57,-I58)</f>
        <v>#VALUE!</v>
      </c>
      <c r="J59" s="69" t="e">
        <f aca="false">SUM(J57,-J58)</f>
        <v>#VALUE!</v>
      </c>
      <c r="K59" s="69" t="e">
        <f aca="false">SUM(K57,-K58)</f>
        <v>#VALUE!</v>
      </c>
      <c r="L59" s="69" t="e">
        <f aca="false">SUM(L57,-L58)</f>
        <v>#VALUE!</v>
      </c>
      <c r="M59" s="69" t="e">
        <f aca="false">SUM(M57,-M58)</f>
        <v>#VALUE!</v>
      </c>
      <c r="N59" s="69" t="e">
        <f aca="false">SUM(N57,-N58)</f>
        <v>#VALUE!</v>
      </c>
      <c r="O59" s="69" t="e">
        <f aca="false">SUM(O57,-O58)</f>
        <v>#VALUE!</v>
      </c>
      <c r="P59" s="69" t="e">
        <f aca="false">SUM(P57,-P58)</f>
        <v>#VALUE!</v>
      </c>
      <c r="Q59" s="69" t="e">
        <f aca="false">SUM(Q57,-Q58)</f>
        <v>#VALUE!</v>
      </c>
      <c r="R59" s="69" t="e">
        <f aca="false">SUM(R57,-R58)</f>
        <v>#VALUE!</v>
      </c>
      <c r="S59" s="69" t="e">
        <f aca="false">SUM(S57,-S58)</f>
        <v>#VALUE!</v>
      </c>
      <c r="T59" s="69" t="e">
        <f aca="false">SUM(T57,-T58)</f>
        <v>#VALUE!</v>
      </c>
      <c r="U59" s="69" t="e">
        <f aca="false">SUM(U57,-U58)</f>
        <v>#VALUE!</v>
      </c>
      <c r="V59" s="69" t="e">
        <f aca="false">SUM(V57,-V58)</f>
        <v>#VALUE!</v>
      </c>
      <c r="W59" s="69" t="e">
        <f aca="false">SUM(W57,-W58)</f>
        <v>#VALUE!</v>
      </c>
      <c r="X59" s="69" t="e">
        <f aca="false">SUM(X57,-X58)</f>
        <v>#VALUE!</v>
      </c>
      <c r="Y59" s="69" t="e">
        <f aca="false">SUM(Y57,-Y58)</f>
        <v>#VALUE!</v>
      </c>
      <c r="Z59" s="69" t="e">
        <f aca="false">SUM(Z57,-Z58)</f>
        <v>#VALUE!</v>
      </c>
      <c r="AA59" s="69" t="e">
        <f aca="false">SUM(AA57,-AA58)</f>
        <v>#VALUE!</v>
      </c>
      <c r="AB59" s="69" t="e">
        <f aca="false">SUM(AB57,-AB58)</f>
        <v>#VALUE!</v>
      </c>
      <c r="AC59" s="69" t="e">
        <f aca="false">SUM(AC57,-AC58)</f>
        <v>#VALUE!</v>
      </c>
      <c r="AD59" s="69" t="e">
        <f aca="false">SUM(AD57,-AD58)</f>
        <v>#VALUE!</v>
      </c>
      <c r="AE59" s="69" t="e">
        <f aca="false">SUM(AE57,-AE58)</f>
        <v>#VALUE!</v>
      </c>
      <c r="AF59" s="69" t="e">
        <f aca="false">SUM(AF57,-AF58)</f>
        <v>#VALUE!</v>
      </c>
      <c r="AG59" s="69" t="e">
        <f aca="false">SUM(AG57,-AG58)</f>
        <v>#VALUE!</v>
      </c>
      <c r="AH59" s="69" t="e">
        <f aca="false">SUM(AH57,-AH58)</f>
        <v>#VALUE!</v>
      </c>
      <c r="AI59" s="69" t="e">
        <f aca="false">SUM(AI57,-AI58)</f>
        <v>#VALUE!</v>
      </c>
      <c r="AJ59" s="69" t="e">
        <f aca="false">SUM(AJ57,-AJ58)</f>
        <v>#VALUE!</v>
      </c>
      <c r="AK59" s="69" t="e">
        <f aca="false">SUM(AK57,-AK58)</f>
        <v>#VALUE!</v>
      </c>
      <c r="AL59" s="69" t="e">
        <f aca="false">SUM(AL57,-AL58)</f>
        <v>#VALUE!</v>
      </c>
      <c r="AM59" s="69" t="e">
        <f aca="false">SUM(AM57,-AM58)</f>
        <v>#VALUE!</v>
      </c>
      <c r="AN59" s="69" t="e">
        <f aca="false">SUM(AN57,-AN58)</f>
        <v>#VALUE!</v>
      </c>
      <c r="AO59" s="69" t="e">
        <f aca="false">SUM(AO57,-AO58)</f>
        <v>#VALUE!</v>
      </c>
      <c r="AP59" s="69" t="e">
        <f aca="false">SUM(AP57,-AP58)</f>
        <v>#VALUE!</v>
      </c>
      <c r="AQ59" s="69" t="e">
        <f aca="false">SUM(AQ57,-AQ58)</f>
        <v>#VALUE!</v>
      </c>
      <c r="AR59" s="69" t="e">
        <f aca="false">SUM(AR57,-AR58)</f>
        <v>#VALUE!</v>
      </c>
      <c r="AS59" s="69" t="e">
        <f aca="false">SUM(AS57,-AS58)</f>
        <v>#VALUE!</v>
      </c>
      <c r="AT59" s="69" t="e">
        <f aca="false">SUM(AT57,-AT58)</f>
        <v>#VALUE!</v>
      </c>
      <c r="AU59" s="69" t="e">
        <f aca="false">SUM(AU57,-AU58)</f>
        <v>#VALUE!</v>
      </c>
      <c r="AV59" s="69" t="e">
        <f aca="false">SUM(AV57,-AV58)</f>
        <v>#VALUE!</v>
      </c>
      <c r="AW59" s="69" t="e">
        <f aca="false">SUM(AW57,-AW58)</f>
        <v>#VALUE!</v>
      </c>
      <c r="AX59" s="69" t="e">
        <f aca="false">SUM(AX57,-AX58)</f>
        <v>#VALUE!</v>
      </c>
      <c r="AY59" s="69" t="e">
        <f aca="false">SUM(AY57,-AY58)</f>
        <v>#VALUE!</v>
      </c>
      <c r="AZ59" s="69" t="e">
        <f aca="false">SUM(AZ57,-AZ58)</f>
        <v>#VALUE!</v>
      </c>
      <c r="BA59" s="69" t="e">
        <f aca="false">SUM(BA57,-BA58)</f>
        <v>#VALUE!</v>
      </c>
      <c r="BB59" s="69" t="e">
        <f aca="false">SUM(BB57,-BB58)</f>
        <v>#VALUE!</v>
      </c>
      <c r="BC59" s="69" t="e">
        <f aca="false">SUM(BC57,-BC58)</f>
        <v>#VALUE!</v>
      </c>
      <c r="BD59" s="69" t="e">
        <f aca="false">SUM(BD57,-BD58)</f>
        <v>#VALUE!</v>
      </c>
      <c r="BE59" s="69" t="e">
        <f aca="false">SUM(BE57,-BE58)</f>
        <v>#VALUE!</v>
      </c>
      <c r="BF59" s="69" t="e">
        <f aca="false">SUM(BF57,-BF58)</f>
        <v>#VALUE!</v>
      </c>
      <c r="BG59" s="69" t="e">
        <f aca="false">SUM(BG57,-BG58)</f>
        <v>#VALUE!</v>
      </c>
    </row>
    <row r="60" customFormat="false" ht="15.75" hidden="false" customHeight="true" outlineLevel="0" collapsed="false">
      <c r="A60" s="15" t="s">
        <v>306</v>
      </c>
      <c r="B60" s="16" t="s">
        <v>57</v>
      </c>
      <c r="C60" s="68" t="n">
        <f aca="false">BalanceSheet!D75</f>
        <v>0</v>
      </c>
      <c r="D60" s="68" t="n">
        <f aca="false">BalanceSheet!E75</f>
        <v>0</v>
      </c>
      <c r="E60" s="68" t="n">
        <f aca="false">BalanceSheet!F75</f>
        <v>0</v>
      </c>
      <c r="F60" s="68" t="n">
        <f aca="false">BalanceSheet!G75</f>
        <v>0</v>
      </c>
      <c r="G60" s="68" t="n">
        <f aca="false">BalanceSheet!H75</f>
        <v>0</v>
      </c>
      <c r="H60" s="68" t="n">
        <f aca="false">BalanceSheet!I75</f>
        <v>0</v>
      </c>
      <c r="I60" s="68" t="n">
        <f aca="false">BalanceSheet!J75</f>
        <v>0</v>
      </c>
      <c r="J60" s="68" t="n">
        <f aca="false">BalanceSheet!K75</f>
        <v>0</v>
      </c>
      <c r="K60" s="68" t="n">
        <f aca="false">BalanceSheet!L75</f>
        <v>0</v>
      </c>
      <c r="L60" s="68" t="n">
        <f aca="false">BalanceSheet!M75</f>
        <v>0</v>
      </c>
      <c r="M60" s="68" t="n">
        <f aca="false">BalanceSheet!N75</f>
        <v>0</v>
      </c>
      <c r="N60" s="68" t="n">
        <f aca="false">BalanceSheet!O75</f>
        <v>0</v>
      </c>
      <c r="O60" s="68" t="n">
        <f aca="false">BalanceSheet!P75</f>
        <v>0</v>
      </c>
      <c r="P60" s="68" t="n">
        <f aca="false">BalanceSheet!Q75</f>
        <v>0</v>
      </c>
      <c r="Q60" s="68" t="n">
        <f aca="false">BalanceSheet!R75</f>
        <v>0</v>
      </c>
      <c r="R60" s="68" t="n">
        <f aca="false">BalanceSheet!S75</f>
        <v>0</v>
      </c>
      <c r="S60" s="68" t="n">
        <f aca="false">BalanceSheet!T75</f>
        <v>0</v>
      </c>
      <c r="T60" s="68" t="n">
        <f aca="false">BalanceSheet!U75</f>
        <v>0</v>
      </c>
      <c r="U60" s="68" t="n">
        <f aca="false">BalanceSheet!V75</f>
        <v>0</v>
      </c>
      <c r="V60" s="68" t="n">
        <f aca="false">BalanceSheet!W75</f>
        <v>0</v>
      </c>
      <c r="W60" s="68" t="n">
        <f aca="false">BalanceSheet!X75</f>
        <v>0</v>
      </c>
      <c r="X60" s="68" t="n">
        <f aca="false">BalanceSheet!Y75</f>
        <v>0</v>
      </c>
      <c r="Y60" s="68" t="n">
        <f aca="false">BalanceSheet!Z75</f>
        <v>0</v>
      </c>
      <c r="Z60" s="68" t="n">
        <f aca="false">BalanceSheet!AA75</f>
        <v>0</v>
      </c>
      <c r="AA60" s="68" t="n">
        <f aca="false">BalanceSheet!AB75</f>
        <v>0</v>
      </c>
      <c r="AB60" s="68" t="n">
        <f aca="false">BalanceSheet!AC75</f>
        <v>0</v>
      </c>
      <c r="AC60" s="68" t="n">
        <f aca="false">BalanceSheet!AD75</f>
        <v>0</v>
      </c>
      <c r="AD60" s="68" t="n">
        <f aca="false">BalanceSheet!AE75</f>
        <v>0</v>
      </c>
      <c r="AE60" s="68" t="n">
        <f aca="false">BalanceSheet!AF75</f>
        <v>0</v>
      </c>
      <c r="AF60" s="68" t="n">
        <f aca="false">BalanceSheet!AG75</f>
        <v>0</v>
      </c>
      <c r="AG60" s="68" t="n">
        <f aca="false">BalanceSheet!AH75</f>
        <v>0</v>
      </c>
      <c r="AH60" s="68" t="n">
        <f aca="false">BalanceSheet!AI75</f>
        <v>0</v>
      </c>
      <c r="AI60" s="68" t="n">
        <f aca="false">BalanceSheet!AJ75</f>
        <v>0</v>
      </c>
      <c r="AJ60" s="68" t="n">
        <f aca="false">BalanceSheet!AK75</f>
        <v>0</v>
      </c>
      <c r="AK60" s="68" t="n">
        <f aca="false">BalanceSheet!AL75</f>
        <v>0</v>
      </c>
      <c r="AL60" s="68" t="n">
        <f aca="false">BalanceSheet!AM75</f>
        <v>0</v>
      </c>
      <c r="AM60" s="68" t="n">
        <f aca="false">BalanceSheet!AN75</f>
        <v>0</v>
      </c>
      <c r="AN60" s="68" t="n">
        <f aca="false">BalanceSheet!AO75</f>
        <v>0</v>
      </c>
      <c r="AO60" s="68" t="n">
        <f aca="false">BalanceSheet!AP75</f>
        <v>0</v>
      </c>
      <c r="AP60" s="68" t="n">
        <f aca="false">BalanceSheet!AQ75</f>
        <v>0</v>
      </c>
      <c r="AQ60" s="68" t="n">
        <f aca="false">BalanceSheet!AR75</f>
        <v>0</v>
      </c>
      <c r="AR60" s="68" t="n">
        <f aca="false">BalanceSheet!AS75</f>
        <v>0</v>
      </c>
      <c r="AS60" s="68" t="n">
        <f aca="false">BalanceSheet!AT75</f>
        <v>0</v>
      </c>
      <c r="AT60" s="68" t="n">
        <f aca="false">BalanceSheet!AU75</f>
        <v>0</v>
      </c>
      <c r="AU60" s="68" t="n">
        <f aca="false">BalanceSheet!AV75</f>
        <v>0</v>
      </c>
      <c r="AV60" s="68" t="n">
        <f aca="false">BalanceSheet!AW75</f>
        <v>0</v>
      </c>
      <c r="AW60" s="68" t="n">
        <f aca="false">BalanceSheet!AX75</f>
        <v>0</v>
      </c>
      <c r="AX60" s="68" t="n">
        <f aca="false">BalanceSheet!AY75</f>
        <v>0</v>
      </c>
      <c r="AY60" s="68" t="n">
        <f aca="false">BalanceSheet!AZ75</f>
        <v>0</v>
      </c>
      <c r="AZ60" s="68" t="n">
        <f aca="false">BalanceSheet!BA75</f>
        <v>0</v>
      </c>
      <c r="BA60" s="68" t="e">
        <f aca="false">BalanceSheet!BB75</f>
        <v>#VALUE!</v>
      </c>
      <c r="BB60" s="68" t="n">
        <f aca="false">BalanceSheet!BC75</f>
        <v>0</v>
      </c>
      <c r="BC60" s="69" t="n">
        <f aca="true">SUM(OFFSET($B60,0,1,1,Assumptions!$C$8))</f>
        <v>0</v>
      </c>
      <c r="BD60" s="69" t="n">
        <f aca="true">SUM(OFFSET($B60,0,1+Assumptions!$C$8,1,SUM(Assumptions!$C$9)))</f>
        <v>0</v>
      </c>
      <c r="BE60" s="69" t="n">
        <f aca="true">SUM(OFFSET($B60,0,1+SUM(Assumptions!$C$8:$C$9),1,SUM(Assumptions!$C$10)))</f>
        <v>0</v>
      </c>
      <c r="BF60" s="69" t="e">
        <f aca="true">SUM(OFFSET($B60,0,1+SUM(Assumptions!$C$8:$C$10),1,SUM(Assumptions!$C$11)))</f>
        <v>#VALUE!</v>
      </c>
      <c r="BG60" s="69" t="e">
        <f aca="false">SUM(BC60:BF60)</f>
        <v>#VALUE!</v>
      </c>
    </row>
    <row r="61" customFormat="false" ht="15.75" hidden="false" customHeight="true" outlineLevel="0" collapsed="false">
      <c r="A61" s="15"/>
      <c r="B61" s="23" t="s">
        <v>371</v>
      </c>
      <c r="C61" s="69" t="n">
        <f aca="false">SUM(C59,-C60)</f>
        <v>4824</v>
      </c>
      <c r="D61" s="69" t="n">
        <f aca="false">SUM(D59,-D60)</f>
        <v>21348.108</v>
      </c>
      <c r="E61" s="69" t="n">
        <f aca="false">SUM(E59,-E60)</f>
        <v>26544</v>
      </c>
      <c r="F61" s="69" t="n">
        <f aca="false">SUM(F59,-F60)</f>
        <v>-18955.2</v>
      </c>
      <c r="G61" s="69" t="n">
        <f aca="false">SUM(G59,-G60)</f>
        <v>7940.04</v>
      </c>
      <c r="H61" s="69" t="e">
        <f aca="false">SUM(H59,-H60)</f>
        <v>#VALUE!</v>
      </c>
      <c r="I61" s="69" t="e">
        <f aca="false">SUM(I59,-I60)</f>
        <v>#VALUE!</v>
      </c>
      <c r="J61" s="69" t="e">
        <f aca="false">SUM(J59,-J60)</f>
        <v>#VALUE!</v>
      </c>
      <c r="K61" s="69" t="e">
        <f aca="false">SUM(K59,-K60)</f>
        <v>#VALUE!</v>
      </c>
      <c r="L61" s="69" t="e">
        <f aca="false">SUM(L59,-L60)</f>
        <v>#VALUE!</v>
      </c>
      <c r="M61" s="69" t="e">
        <f aca="false">SUM(M59,-M60)</f>
        <v>#VALUE!</v>
      </c>
      <c r="N61" s="69" t="e">
        <f aca="false">SUM(N59,-N60)</f>
        <v>#VALUE!</v>
      </c>
      <c r="O61" s="69" t="e">
        <f aca="false">SUM(O59,-O60)</f>
        <v>#VALUE!</v>
      </c>
      <c r="P61" s="69" t="e">
        <f aca="false">SUM(P59,-P60)</f>
        <v>#VALUE!</v>
      </c>
      <c r="Q61" s="69" t="e">
        <f aca="false">SUM(Q59,-Q60)</f>
        <v>#VALUE!</v>
      </c>
      <c r="R61" s="69" t="e">
        <f aca="false">SUM(R59,-R60)</f>
        <v>#VALUE!</v>
      </c>
      <c r="S61" s="69" t="e">
        <f aca="false">SUM(S59,-S60)</f>
        <v>#VALUE!</v>
      </c>
      <c r="T61" s="69" t="e">
        <f aca="false">SUM(T59,-T60)</f>
        <v>#VALUE!</v>
      </c>
      <c r="U61" s="69" t="e">
        <f aca="false">SUM(U59,-U60)</f>
        <v>#VALUE!</v>
      </c>
      <c r="V61" s="69" t="e">
        <f aca="false">SUM(V59,-V60)</f>
        <v>#VALUE!</v>
      </c>
      <c r="W61" s="69" t="e">
        <f aca="false">SUM(W59,-W60)</f>
        <v>#VALUE!</v>
      </c>
      <c r="X61" s="69" t="e">
        <f aca="false">SUM(X59,-X60)</f>
        <v>#VALUE!</v>
      </c>
      <c r="Y61" s="69" t="e">
        <f aca="false">SUM(Y59,-Y60)</f>
        <v>#VALUE!</v>
      </c>
      <c r="Z61" s="69" t="e">
        <f aca="false">SUM(Z59,-Z60)</f>
        <v>#VALUE!</v>
      </c>
      <c r="AA61" s="69" t="e">
        <f aca="false">SUM(AA59,-AA60)</f>
        <v>#VALUE!</v>
      </c>
      <c r="AB61" s="69" t="e">
        <f aca="false">SUM(AB59,-AB60)</f>
        <v>#VALUE!</v>
      </c>
      <c r="AC61" s="69" t="e">
        <f aca="false">SUM(AC59,-AC60)</f>
        <v>#VALUE!</v>
      </c>
      <c r="AD61" s="69" t="e">
        <f aca="false">SUM(AD59,-AD60)</f>
        <v>#VALUE!</v>
      </c>
      <c r="AE61" s="69" t="e">
        <f aca="false">SUM(AE59,-AE60)</f>
        <v>#VALUE!</v>
      </c>
      <c r="AF61" s="69" t="e">
        <f aca="false">SUM(AF59,-AF60)</f>
        <v>#VALUE!</v>
      </c>
      <c r="AG61" s="69" t="e">
        <f aca="false">SUM(AG59,-AG60)</f>
        <v>#VALUE!</v>
      </c>
      <c r="AH61" s="69" t="e">
        <f aca="false">SUM(AH59,-AH60)</f>
        <v>#VALUE!</v>
      </c>
      <c r="AI61" s="69" t="e">
        <f aca="false">SUM(AI59,-AI60)</f>
        <v>#VALUE!</v>
      </c>
      <c r="AJ61" s="69" t="e">
        <f aca="false">SUM(AJ59,-AJ60)</f>
        <v>#VALUE!</v>
      </c>
      <c r="AK61" s="69" t="e">
        <f aca="false">SUM(AK59,-AK60)</f>
        <v>#VALUE!</v>
      </c>
      <c r="AL61" s="69" t="e">
        <f aca="false">SUM(AL59,-AL60)</f>
        <v>#VALUE!</v>
      </c>
      <c r="AM61" s="69" t="e">
        <f aca="false">SUM(AM59,-AM60)</f>
        <v>#VALUE!</v>
      </c>
      <c r="AN61" s="69" t="e">
        <f aca="false">SUM(AN59,-AN60)</f>
        <v>#VALUE!</v>
      </c>
      <c r="AO61" s="69" t="e">
        <f aca="false">SUM(AO59,-AO60)</f>
        <v>#VALUE!</v>
      </c>
      <c r="AP61" s="69" t="e">
        <f aca="false">SUM(AP59,-AP60)</f>
        <v>#VALUE!</v>
      </c>
      <c r="AQ61" s="69" t="e">
        <f aca="false">SUM(AQ59,-AQ60)</f>
        <v>#VALUE!</v>
      </c>
      <c r="AR61" s="69" t="e">
        <f aca="false">SUM(AR59,-AR60)</f>
        <v>#VALUE!</v>
      </c>
      <c r="AS61" s="69" t="e">
        <f aca="false">SUM(AS59,-AS60)</f>
        <v>#VALUE!</v>
      </c>
      <c r="AT61" s="69" t="e">
        <f aca="false">SUM(AT59,-AT60)</f>
        <v>#VALUE!</v>
      </c>
      <c r="AU61" s="69" t="e">
        <f aca="false">SUM(AU59,-AU60)</f>
        <v>#VALUE!</v>
      </c>
      <c r="AV61" s="69" t="e">
        <f aca="false">SUM(AV59,-AV60)</f>
        <v>#VALUE!</v>
      </c>
      <c r="AW61" s="69" t="e">
        <f aca="false">SUM(AW59,-AW60)</f>
        <v>#VALUE!</v>
      </c>
      <c r="AX61" s="69" t="e">
        <f aca="false">SUM(AX59,-AX60)</f>
        <v>#VALUE!</v>
      </c>
      <c r="AY61" s="69" t="e">
        <f aca="false">SUM(AY59,-AY60)</f>
        <v>#VALUE!</v>
      </c>
      <c r="AZ61" s="69" t="e">
        <f aca="false">SUM(AZ59,-AZ60)</f>
        <v>#VALUE!</v>
      </c>
      <c r="BA61" s="69" t="e">
        <f aca="false">SUM(BA59,-BA60)</f>
        <v>#VALUE!</v>
      </c>
      <c r="BB61" s="69" t="e">
        <f aca="false">SUM(BB59,-BB60)</f>
        <v>#VALUE!</v>
      </c>
      <c r="BC61" s="69" t="e">
        <f aca="false">SUM(BC59,-BC60)</f>
        <v>#VALUE!</v>
      </c>
      <c r="BD61" s="69" t="e">
        <f aca="false">SUM(BD59,-BD60)</f>
        <v>#VALUE!</v>
      </c>
      <c r="BE61" s="69" t="e">
        <f aca="false">SUM(BE59,-BE60)</f>
        <v>#VALUE!</v>
      </c>
      <c r="BF61" s="69" t="e">
        <f aca="false">SUM(BF59,-BF60)</f>
        <v>#VALUE!</v>
      </c>
      <c r="BG61" s="69" t="e">
        <f aca="false">SUM(BG59,-BG60)</f>
        <v>#VALUE!</v>
      </c>
    </row>
    <row r="62" s="74" customFormat="true" ht="15.75" hidden="false" customHeight="true" outlineLevel="0" collapsed="false">
      <c r="A62" s="85"/>
      <c r="B62" s="74" t="s">
        <v>372</v>
      </c>
      <c r="C62" s="86" t="n">
        <f aca="false">IF(C$7=0,0,C59/C$7)</f>
        <v>0.0567529411764706</v>
      </c>
      <c r="D62" s="86" t="n">
        <f aca="false">IF(D$7=0,0,D59/D$7)</f>
        <v>0.294681568461446</v>
      </c>
      <c r="E62" s="86" t="n">
        <f aca="false">IF(E$7=0,0,E59/E$7)</f>
        <v>0.298023952095808</v>
      </c>
      <c r="F62" s="86" t="n">
        <f aca="false">IF(F$7=0,0,F59/F$7)</f>
        <v>-0.205781283925599</v>
      </c>
      <c r="G62" s="86" t="n">
        <f aca="false">IF(G$7=0,0,G59/G$7)</f>
        <v>0.0857872616282211</v>
      </c>
      <c r="H62" s="86" t="e">
        <f aca="false">IF(H$7=0,0,H59/H$7)</f>
        <v>#VALUE!</v>
      </c>
      <c r="I62" s="86" t="e">
        <f aca="false">IF(I$7=0,0,I59/I$7)</f>
        <v>#VALUE!</v>
      </c>
      <c r="J62" s="86" t="e">
        <f aca="false">IF(J$7=0,0,J59/J$7)</f>
        <v>#VALUE!</v>
      </c>
      <c r="K62" s="86" t="e">
        <f aca="false">IF(K$7=0,0,K59/K$7)</f>
        <v>#VALUE!</v>
      </c>
      <c r="L62" s="86" t="e">
        <f aca="false">IF(L$7=0,0,L59/L$7)</f>
        <v>#VALUE!</v>
      </c>
      <c r="M62" s="86" t="e">
        <f aca="false">IF(M$7=0,0,M59/M$7)</f>
        <v>#VALUE!</v>
      </c>
      <c r="N62" s="86" t="e">
        <f aca="false">IF(N$7=0,0,N59/N$7)</f>
        <v>#VALUE!</v>
      </c>
      <c r="O62" s="86" t="e">
        <f aca="false">IF(O$7=0,0,O59/O$7)</f>
        <v>#VALUE!</v>
      </c>
      <c r="P62" s="86" t="e">
        <f aca="false">IF(P$7=0,0,P59/P$7)</f>
        <v>#VALUE!</v>
      </c>
      <c r="Q62" s="86" t="e">
        <f aca="false">IF(Q$7=0,0,Q59/Q$7)</f>
        <v>#VALUE!</v>
      </c>
      <c r="R62" s="86" t="e">
        <f aca="false">IF(R$7=0,0,R59/R$7)</f>
        <v>#VALUE!</v>
      </c>
      <c r="S62" s="86" t="e">
        <f aca="false">IF(S$7=0,0,S59/S$7)</f>
        <v>#VALUE!</v>
      </c>
      <c r="T62" s="86" t="e">
        <f aca="false">IF(T$7=0,0,T59/T$7)</f>
        <v>#VALUE!</v>
      </c>
      <c r="U62" s="86" t="e">
        <f aca="false">IF(U$7=0,0,U59/U$7)</f>
        <v>#VALUE!</v>
      </c>
      <c r="V62" s="86" t="e">
        <f aca="false">IF(V$7=0,0,V59/V$7)</f>
        <v>#VALUE!</v>
      </c>
      <c r="W62" s="86" t="e">
        <f aca="false">IF(W$7=0,0,W59/W$7)</f>
        <v>#VALUE!</v>
      </c>
      <c r="X62" s="86" t="e">
        <f aca="false">IF(X$7=0,0,X59/X$7)</f>
        <v>#VALUE!</v>
      </c>
      <c r="Y62" s="86" t="e">
        <f aca="false">IF(Y$7=0,0,Y59/Y$7)</f>
        <v>#VALUE!</v>
      </c>
      <c r="Z62" s="86" t="e">
        <f aca="false">IF(Z$7=0,0,Z59/Z$7)</f>
        <v>#VALUE!</v>
      </c>
      <c r="AA62" s="86" t="e">
        <f aca="false">IF(AA$7=0,0,AA59/AA$7)</f>
        <v>#VALUE!</v>
      </c>
      <c r="AB62" s="86" t="e">
        <f aca="false">IF(AB$7=0,0,AB59/AB$7)</f>
        <v>#VALUE!</v>
      </c>
      <c r="AC62" s="86" t="e">
        <f aca="false">IF(AC$7=0,0,AC59/AC$7)</f>
        <v>#VALUE!</v>
      </c>
      <c r="AD62" s="86" t="e">
        <f aca="false">IF(AD$7=0,0,AD59/AD$7)</f>
        <v>#VALUE!</v>
      </c>
      <c r="AE62" s="86" t="e">
        <f aca="false">IF(AE$7=0,0,AE59/AE$7)</f>
        <v>#VALUE!</v>
      </c>
      <c r="AF62" s="86" t="e">
        <f aca="false">IF(AF$7=0,0,AF59/AF$7)</f>
        <v>#VALUE!</v>
      </c>
      <c r="AG62" s="86" t="e">
        <f aca="false">IF(AG$7=0,0,AG59/AG$7)</f>
        <v>#VALUE!</v>
      </c>
      <c r="AH62" s="86" t="e">
        <f aca="false">IF(AH$7=0,0,AH59/AH$7)</f>
        <v>#VALUE!</v>
      </c>
      <c r="AI62" s="86" t="e">
        <f aca="false">IF(AI$7=0,0,AI59/AI$7)</f>
        <v>#VALUE!</v>
      </c>
      <c r="AJ62" s="86" t="e">
        <f aca="false">IF(AJ$7=0,0,AJ59/AJ$7)</f>
        <v>#VALUE!</v>
      </c>
      <c r="AK62" s="86" t="e">
        <f aca="false">IF(AK$7=0,0,AK59/AK$7)</f>
        <v>#VALUE!</v>
      </c>
      <c r="AL62" s="86" t="e">
        <f aca="false">IF(AL$7=0,0,AL59/AL$7)</f>
        <v>#VALUE!</v>
      </c>
      <c r="AM62" s="86" t="e">
        <f aca="false">IF(AM$7=0,0,AM59/AM$7)</f>
        <v>#VALUE!</v>
      </c>
      <c r="AN62" s="86" t="e">
        <f aca="false">IF(AN$7=0,0,AN59/AN$7)</f>
        <v>#VALUE!</v>
      </c>
      <c r="AO62" s="86" t="e">
        <f aca="false">IF(AO$7=0,0,AO59/AO$7)</f>
        <v>#VALUE!</v>
      </c>
      <c r="AP62" s="86" t="e">
        <f aca="false">IF(AP$7=0,0,AP59/AP$7)</f>
        <v>#VALUE!</v>
      </c>
      <c r="AQ62" s="86" t="e">
        <f aca="false">IF(AQ$7=0,0,AQ59/AQ$7)</f>
        <v>#VALUE!</v>
      </c>
      <c r="AR62" s="86" t="e">
        <f aca="false">IF(AR$7=0,0,AR59/AR$7)</f>
        <v>#VALUE!</v>
      </c>
      <c r="AS62" s="86" t="e">
        <f aca="false">IF(AS$7=0,0,AS59/AS$7)</f>
        <v>#VALUE!</v>
      </c>
      <c r="AT62" s="86" t="e">
        <f aca="false">IF(AT$7=0,0,AT59/AT$7)</f>
        <v>#VALUE!</v>
      </c>
      <c r="AU62" s="86" t="e">
        <f aca="false">IF(AU$7=0,0,AU59/AU$7)</f>
        <v>#VALUE!</v>
      </c>
      <c r="AV62" s="86" t="e">
        <f aca="false">IF(AV$7=0,0,AV59/AV$7)</f>
        <v>#VALUE!</v>
      </c>
      <c r="AW62" s="86" t="e">
        <f aca="false">IF(AW$7=0,0,AW59/AW$7)</f>
        <v>#VALUE!</v>
      </c>
      <c r="AX62" s="86" t="e">
        <f aca="false">IF(AX$7=0,0,AX59/AX$7)</f>
        <v>#VALUE!</v>
      </c>
      <c r="AY62" s="86" t="e">
        <f aca="false">IF(AY$7=0,0,AY59/AY$7)</f>
        <v>#VALUE!</v>
      </c>
      <c r="AZ62" s="86" t="e">
        <f aca="false">IF(AZ$7=0,0,AZ59/AZ$7)</f>
        <v>#VALUE!</v>
      </c>
      <c r="BA62" s="86" t="e">
        <f aca="false">IF(BA$7=0,0,BA59/BA$7)</f>
        <v>#VALUE!</v>
      </c>
      <c r="BB62" s="86" t="e">
        <f aca="false">IF(BB$7=0,0,BB59/BB$7)</f>
        <v>#VALUE!</v>
      </c>
      <c r="BC62" s="87" t="e">
        <f aca="false">IF(BC$7=0,0,BC59/BC$7)</f>
        <v>#VALUE!</v>
      </c>
      <c r="BD62" s="87" t="e">
        <f aca="false">IF(BD$7=0,0,BD59/BD$7)</f>
        <v>#VALUE!</v>
      </c>
      <c r="BE62" s="87" t="e">
        <f aca="false">IF(BE$7=0,0,BE59/BE$7)</f>
        <v>#VALUE!</v>
      </c>
      <c r="BF62" s="87" t="e">
        <f aca="false">IF(BF$7=0,0,BF59/BF$7)</f>
        <v>#VALUE!</v>
      </c>
      <c r="BG62" s="87" t="e">
        <f aca="false">IF(BG$7=0,0,BG59/BG$7)</f>
        <v>#VALUE!</v>
      </c>
    </row>
    <row r="63" customFormat="false" ht="15.75" hidden="false" customHeight="true" outlineLevel="0" collapsed="false">
      <c r="C63" s="88"/>
      <c r="D63" s="88"/>
      <c r="E63" s="88"/>
      <c r="F63" s="88"/>
      <c r="G63" s="88"/>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90"/>
      <c r="BD63" s="90"/>
      <c r="BE63" s="90"/>
      <c r="BF63" s="90"/>
      <c r="BG63" s="90"/>
    </row>
    <row r="65" customFormat="false" ht="15.75" hidden="false" customHeight="true" outlineLevel="0" collapsed="false">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row>
    <row r="70" customFormat="false" ht="15.75" hidden="false" customHeight="true" outlineLevel="0" collapsed="false">
      <c r="C70" s="19"/>
      <c r="D70" s="19"/>
      <c r="E70" s="19"/>
      <c r="F70" s="19"/>
      <c r="G70" s="19"/>
    </row>
    <row r="71" customFormat="false" ht="15.75" hidden="false" customHeight="true" outlineLevel="0" collapsed="false">
      <c r="C71" s="19"/>
      <c r="D71" s="19"/>
      <c r="E71" s="19"/>
      <c r="F71" s="19"/>
      <c r="G71" s="19"/>
    </row>
    <row r="86" customFormat="false" ht="15.75" hidden="false" customHeight="true" outlineLevel="0" collapsed="false">
      <c r="C86" s="19"/>
      <c r="D86" s="19"/>
      <c r="E86" s="19"/>
      <c r="F86" s="19"/>
      <c r="G86" s="19"/>
    </row>
  </sheetData>
  <printOptions headings="false" gridLines="false" gridLinesSet="true" horizontalCentered="false" verticalCentered="false"/>
  <pageMargins left="0.590277777777778" right="0.590277777777778" top="0.590277777777778" bottom="0.590277777777778" header="0.511811023622047" footer="0.39375"/>
  <pageSetup paperSize="9" scale="100" fitToWidth="0" fitToHeight="1" pageOrder="downThenOver" orientation="landscape" blackAndWhite="false" draft="false" cellComments="none" horizontalDpi="300" verticalDpi="300" copies="1"/>
  <headerFooter differentFirst="false" differentOddEven="false">
    <oddHeader/>
    <oddFooter>&amp;C&amp;9Page &amp;P of &amp;N</oddFooter>
  </headerFooter>
  <colBreaks count="4" manualBreakCount="4">
    <brk id="15" man="true" max="65535" min="0"/>
    <brk id="28" man="true" max="65535" min="0"/>
    <brk id="41" man="true" max="65535" min="0"/>
    <brk id="54" man="true" max="65535" min="0"/>
  </col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G46"/>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11328125" defaultRowHeight="15.75" zeroHeight="false" outlineLevelRow="0" outlineLevelCol="0"/>
  <cols>
    <col collapsed="false" customWidth="true" hidden="false" outlineLevel="0" max="1" min="1" style="53" width="5.66"/>
    <col collapsed="false" customWidth="true" hidden="false" outlineLevel="0" max="2" min="2" style="19" width="44.77"/>
    <col collapsed="false" customWidth="true" hidden="false" outlineLevel="0" max="54" min="3" style="91" width="12.78"/>
    <col collapsed="false" customWidth="true" hidden="false" outlineLevel="0" max="59" min="55" style="92" width="14.78"/>
    <col collapsed="false" customWidth="false" hidden="false" outlineLevel="0" max="1024" min="60" style="19" width="9.11"/>
  </cols>
  <sheetData>
    <row r="1" customFormat="false" ht="15.75" hidden="false" customHeight="true" outlineLevel="0" collapsed="false">
      <c r="B1" s="20" t="str">
        <f aca="false">IF(ISBLANK(Assumptions!$C$4),"Example Limited",Assumptions!$C$4)</f>
        <v>Example (Pty) Limited</v>
      </c>
      <c r="C1" s="17"/>
      <c r="D1" s="17"/>
      <c r="E1" s="17"/>
      <c r="F1" s="17"/>
      <c r="G1" s="17"/>
    </row>
    <row r="2" customFormat="false" ht="15.75" hidden="false" customHeight="true" outlineLevel="0" collapsed="false">
      <c r="B2" s="22" t="s">
        <v>373</v>
      </c>
      <c r="C2" s="17"/>
      <c r="D2" s="17"/>
      <c r="E2" s="17"/>
      <c r="F2" s="17"/>
      <c r="G2" s="17"/>
    </row>
    <row r="3" s="35" customFormat="true" ht="15.75" hidden="false" customHeight="true" outlineLevel="0" collapsed="false">
      <c r="A3" s="54"/>
      <c r="B3" s="93" t="s">
        <v>312</v>
      </c>
      <c r="C3" s="40" t="str">
        <f aca="false">IF(COLUMN(C4)-2&lt;=Assumptions!$C$8,"Q1",IF(COLUMN(C4)-2&lt;=SUM(Assumptions!$C$8:$C$9),"Q2",IF(COLUMN(C4)-2&lt;=SUM(Assumptions!$C$8:$C$10),"Q3","Q4")))</f>
        <v>Q1</v>
      </c>
      <c r="D3" s="40" t="str">
        <f aca="false">IF(COLUMN(D4)-2&lt;=Assumptions!$C$8,"Q1",IF(COLUMN(D4)-2&lt;=SUM(Assumptions!$C$8:$C$9),"Q2",IF(COLUMN(D4)-2&lt;=SUM(Assumptions!$C$8:$C$10),"Q3","Q4")))</f>
        <v>Q1</v>
      </c>
      <c r="E3" s="40" t="str">
        <f aca="false">IF(COLUMN(E4)-2&lt;=Assumptions!$C$8,"Q1",IF(COLUMN(E4)-2&lt;=SUM(Assumptions!$C$8:$C$9),"Q2",IF(COLUMN(E4)-2&lt;=SUM(Assumptions!$C$8:$C$10),"Q3","Q4")))</f>
        <v>Q1</v>
      </c>
      <c r="F3" s="40" t="str">
        <f aca="false">IF(COLUMN(F4)-2&lt;=Assumptions!$C$8,"Q1",IF(COLUMN(F4)-2&lt;=SUM(Assumptions!$C$8:$C$9),"Q2",IF(COLUMN(F4)-2&lt;=SUM(Assumptions!$C$8:$C$10),"Q3","Q4")))</f>
        <v>Q1</v>
      </c>
      <c r="G3" s="40" t="str">
        <f aca="false">IF(COLUMN(G4)-2&lt;=Assumptions!$C$8,"Q1",IF(COLUMN(G4)-2&lt;=SUM(Assumptions!$C$8:$C$9),"Q2",IF(COLUMN(G4)-2&lt;=SUM(Assumptions!$C$8:$C$10),"Q3","Q4")))</f>
        <v>Q1</v>
      </c>
      <c r="H3" s="40" t="str">
        <f aca="false">IF(COLUMN(H4)-2&lt;=Assumptions!$C$8,"Q1",IF(COLUMN(H4)-2&lt;=SUM(Assumptions!$C$8:$C$9),"Q2",IF(COLUMN(H4)-2&lt;=SUM(Assumptions!$C$8:$C$10),"Q3","Q4")))</f>
        <v>Q1</v>
      </c>
      <c r="I3" s="40" t="str">
        <f aca="false">IF(COLUMN(I4)-2&lt;=Assumptions!$C$8,"Q1",IF(COLUMN(I4)-2&lt;=SUM(Assumptions!$C$8:$C$9),"Q2",IF(COLUMN(I4)-2&lt;=SUM(Assumptions!$C$8:$C$10),"Q3","Q4")))</f>
        <v>Q1</v>
      </c>
      <c r="J3" s="40" t="str">
        <f aca="false">IF(COLUMN(J4)-2&lt;=Assumptions!$C$8,"Q1",IF(COLUMN(J4)-2&lt;=SUM(Assumptions!$C$8:$C$9),"Q2",IF(COLUMN(J4)-2&lt;=SUM(Assumptions!$C$8:$C$10),"Q3","Q4")))</f>
        <v>Q1</v>
      </c>
      <c r="K3" s="40" t="str">
        <f aca="false">IF(COLUMN(K4)-2&lt;=Assumptions!$C$8,"Q1",IF(COLUMN(K4)-2&lt;=SUM(Assumptions!$C$8:$C$9),"Q2",IF(COLUMN(K4)-2&lt;=SUM(Assumptions!$C$8:$C$10),"Q3","Q4")))</f>
        <v>Q1</v>
      </c>
      <c r="L3" s="40" t="str">
        <f aca="false">IF(COLUMN(L4)-2&lt;=Assumptions!$C$8,"Q1",IF(COLUMN(L4)-2&lt;=SUM(Assumptions!$C$8:$C$9),"Q2",IF(COLUMN(L4)-2&lt;=SUM(Assumptions!$C$8:$C$10),"Q3","Q4")))</f>
        <v>Q1</v>
      </c>
      <c r="M3" s="40" t="str">
        <f aca="false">IF(COLUMN(M4)-2&lt;=Assumptions!$C$8,"Q1",IF(COLUMN(M4)-2&lt;=SUM(Assumptions!$C$8:$C$9),"Q2",IF(COLUMN(M4)-2&lt;=SUM(Assumptions!$C$8:$C$10),"Q3","Q4")))</f>
        <v>Q1</v>
      </c>
      <c r="N3" s="40" t="str">
        <f aca="false">IF(COLUMN(N4)-2&lt;=Assumptions!$C$8,"Q1",IF(COLUMN(N4)-2&lt;=SUM(Assumptions!$C$8:$C$9),"Q2",IF(COLUMN(N4)-2&lt;=SUM(Assumptions!$C$8:$C$10),"Q3","Q4")))</f>
        <v>Q1</v>
      </c>
      <c r="O3" s="40" t="str">
        <f aca="false">IF(COLUMN(O4)-2&lt;=Assumptions!$C$8,"Q1",IF(COLUMN(O4)-2&lt;=SUM(Assumptions!$C$8:$C$9),"Q2",IF(COLUMN(O4)-2&lt;=SUM(Assumptions!$C$8:$C$10),"Q3","Q4")))</f>
        <v>Q1</v>
      </c>
      <c r="P3" s="40" t="str">
        <f aca="false">IF(COLUMN(P4)-2&lt;=Assumptions!$C$8,"Q1",IF(COLUMN(P4)-2&lt;=SUM(Assumptions!$C$8:$C$9),"Q2",IF(COLUMN(P4)-2&lt;=SUM(Assumptions!$C$8:$C$10),"Q3","Q4")))</f>
        <v>Q2</v>
      </c>
      <c r="Q3" s="40" t="str">
        <f aca="false">IF(COLUMN(Q4)-2&lt;=Assumptions!$C$8,"Q1",IF(COLUMN(Q4)-2&lt;=SUM(Assumptions!$C$8:$C$9),"Q2",IF(COLUMN(Q4)-2&lt;=SUM(Assumptions!$C$8:$C$10),"Q3","Q4")))</f>
        <v>Q2</v>
      </c>
      <c r="R3" s="40" t="str">
        <f aca="false">IF(COLUMN(R4)-2&lt;=Assumptions!$C$8,"Q1",IF(COLUMN(R4)-2&lt;=SUM(Assumptions!$C$8:$C$9),"Q2",IF(COLUMN(R4)-2&lt;=SUM(Assumptions!$C$8:$C$10),"Q3","Q4")))</f>
        <v>Q2</v>
      </c>
      <c r="S3" s="40" t="str">
        <f aca="false">IF(COLUMN(S4)-2&lt;=Assumptions!$C$8,"Q1",IF(COLUMN(S4)-2&lt;=SUM(Assumptions!$C$8:$C$9),"Q2",IF(COLUMN(S4)-2&lt;=SUM(Assumptions!$C$8:$C$10),"Q3","Q4")))</f>
        <v>Q2</v>
      </c>
      <c r="T3" s="40" t="str">
        <f aca="false">IF(COLUMN(T4)-2&lt;=Assumptions!$C$8,"Q1",IF(COLUMN(T4)-2&lt;=SUM(Assumptions!$C$8:$C$9),"Q2",IF(COLUMN(T4)-2&lt;=SUM(Assumptions!$C$8:$C$10),"Q3","Q4")))</f>
        <v>Q2</v>
      </c>
      <c r="U3" s="40" t="str">
        <f aca="false">IF(COLUMN(U4)-2&lt;=Assumptions!$C$8,"Q1",IF(COLUMN(U4)-2&lt;=SUM(Assumptions!$C$8:$C$9),"Q2",IF(COLUMN(U4)-2&lt;=SUM(Assumptions!$C$8:$C$10),"Q3","Q4")))</f>
        <v>Q2</v>
      </c>
      <c r="V3" s="40" t="str">
        <f aca="false">IF(COLUMN(V4)-2&lt;=Assumptions!$C$8,"Q1",IF(COLUMN(V4)-2&lt;=SUM(Assumptions!$C$8:$C$9),"Q2",IF(COLUMN(V4)-2&lt;=SUM(Assumptions!$C$8:$C$10),"Q3","Q4")))</f>
        <v>Q2</v>
      </c>
      <c r="W3" s="40" t="str">
        <f aca="false">IF(COLUMN(W4)-2&lt;=Assumptions!$C$8,"Q1",IF(COLUMN(W4)-2&lt;=SUM(Assumptions!$C$8:$C$9),"Q2",IF(COLUMN(W4)-2&lt;=SUM(Assumptions!$C$8:$C$10),"Q3","Q4")))</f>
        <v>Q2</v>
      </c>
      <c r="X3" s="40" t="str">
        <f aca="false">IF(COLUMN(X4)-2&lt;=Assumptions!$C$8,"Q1",IF(COLUMN(X4)-2&lt;=SUM(Assumptions!$C$8:$C$9),"Q2",IF(COLUMN(X4)-2&lt;=SUM(Assumptions!$C$8:$C$10),"Q3","Q4")))</f>
        <v>Q2</v>
      </c>
      <c r="Y3" s="40" t="str">
        <f aca="false">IF(COLUMN(Y4)-2&lt;=Assumptions!$C$8,"Q1",IF(COLUMN(Y4)-2&lt;=SUM(Assumptions!$C$8:$C$9),"Q2",IF(COLUMN(Y4)-2&lt;=SUM(Assumptions!$C$8:$C$10),"Q3","Q4")))</f>
        <v>Q2</v>
      </c>
      <c r="Z3" s="40" t="str">
        <f aca="false">IF(COLUMN(Z4)-2&lt;=Assumptions!$C$8,"Q1",IF(COLUMN(Z4)-2&lt;=SUM(Assumptions!$C$8:$C$9),"Q2",IF(COLUMN(Z4)-2&lt;=SUM(Assumptions!$C$8:$C$10),"Q3","Q4")))</f>
        <v>Q2</v>
      </c>
      <c r="AA3" s="40" t="str">
        <f aca="false">IF(COLUMN(AA4)-2&lt;=Assumptions!$C$8,"Q1",IF(COLUMN(AA4)-2&lt;=SUM(Assumptions!$C$8:$C$9),"Q2",IF(COLUMN(AA4)-2&lt;=SUM(Assumptions!$C$8:$C$10),"Q3","Q4")))</f>
        <v>Q2</v>
      </c>
      <c r="AB3" s="40" t="str">
        <f aca="false">IF(COLUMN(AB4)-2&lt;=Assumptions!$C$8,"Q1",IF(COLUMN(AB4)-2&lt;=SUM(Assumptions!$C$8:$C$9),"Q2",IF(COLUMN(AB4)-2&lt;=SUM(Assumptions!$C$8:$C$10),"Q3","Q4")))</f>
        <v>Q2</v>
      </c>
      <c r="AC3" s="40" t="str">
        <f aca="false">IF(COLUMN(AC4)-2&lt;=Assumptions!$C$8,"Q1",IF(COLUMN(AC4)-2&lt;=SUM(Assumptions!$C$8:$C$9),"Q2",IF(COLUMN(AC4)-2&lt;=SUM(Assumptions!$C$8:$C$10),"Q3","Q4")))</f>
        <v>Q3</v>
      </c>
      <c r="AD3" s="40" t="str">
        <f aca="false">IF(COLUMN(AD4)-2&lt;=Assumptions!$C$8,"Q1",IF(COLUMN(AD4)-2&lt;=SUM(Assumptions!$C$8:$C$9),"Q2",IF(COLUMN(AD4)-2&lt;=SUM(Assumptions!$C$8:$C$10),"Q3","Q4")))</f>
        <v>Q3</v>
      </c>
      <c r="AE3" s="40" t="str">
        <f aca="false">IF(COLUMN(AE4)-2&lt;=Assumptions!$C$8,"Q1",IF(COLUMN(AE4)-2&lt;=SUM(Assumptions!$C$8:$C$9),"Q2",IF(COLUMN(AE4)-2&lt;=SUM(Assumptions!$C$8:$C$10),"Q3","Q4")))</f>
        <v>Q3</v>
      </c>
      <c r="AF3" s="40" t="str">
        <f aca="false">IF(COLUMN(AF4)-2&lt;=Assumptions!$C$8,"Q1",IF(COLUMN(AF4)-2&lt;=SUM(Assumptions!$C$8:$C$9),"Q2",IF(COLUMN(AF4)-2&lt;=SUM(Assumptions!$C$8:$C$10),"Q3","Q4")))</f>
        <v>Q3</v>
      </c>
      <c r="AG3" s="40" t="str">
        <f aca="false">IF(COLUMN(AG4)-2&lt;=Assumptions!$C$8,"Q1",IF(COLUMN(AG4)-2&lt;=SUM(Assumptions!$C$8:$C$9),"Q2",IF(COLUMN(AG4)-2&lt;=SUM(Assumptions!$C$8:$C$10),"Q3","Q4")))</f>
        <v>Q3</v>
      </c>
      <c r="AH3" s="40" t="str">
        <f aca="false">IF(COLUMN(AH4)-2&lt;=Assumptions!$C$8,"Q1",IF(COLUMN(AH4)-2&lt;=SUM(Assumptions!$C$8:$C$9),"Q2",IF(COLUMN(AH4)-2&lt;=SUM(Assumptions!$C$8:$C$10),"Q3","Q4")))</f>
        <v>Q3</v>
      </c>
      <c r="AI3" s="40" t="str">
        <f aca="false">IF(COLUMN(AI4)-2&lt;=Assumptions!$C$8,"Q1",IF(COLUMN(AI4)-2&lt;=SUM(Assumptions!$C$8:$C$9),"Q2",IF(COLUMN(AI4)-2&lt;=SUM(Assumptions!$C$8:$C$10),"Q3","Q4")))</f>
        <v>Q3</v>
      </c>
      <c r="AJ3" s="40" t="str">
        <f aca="false">IF(COLUMN(AJ4)-2&lt;=Assumptions!$C$8,"Q1",IF(COLUMN(AJ4)-2&lt;=SUM(Assumptions!$C$8:$C$9),"Q2",IF(COLUMN(AJ4)-2&lt;=SUM(Assumptions!$C$8:$C$10),"Q3","Q4")))</f>
        <v>Q3</v>
      </c>
      <c r="AK3" s="40" t="str">
        <f aca="false">IF(COLUMN(AK4)-2&lt;=Assumptions!$C$8,"Q1",IF(COLUMN(AK4)-2&lt;=SUM(Assumptions!$C$8:$C$9),"Q2",IF(COLUMN(AK4)-2&lt;=SUM(Assumptions!$C$8:$C$10),"Q3","Q4")))</f>
        <v>Q3</v>
      </c>
      <c r="AL3" s="40" t="str">
        <f aca="false">IF(COLUMN(AL4)-2&lt;=Assumptions!$C$8,"Q1",IF(COLUMN(AL4)-2&lt;=SUM(Assumptions!$C$8:$C$9),"Q2",IF(COLUMN(AL4)-2&lt;=SUM(Assumptions!$C$8:$C$10),"Q3","Q4")))</f>
        <v>Q3</v>
      </c>
      <c r="AM3" s="40" t="str">
        <f aca="false">IF(COLUMN(AM4)-2&lt;=Assumptions!$C$8,"Q1",IF(COLUMN(AM4)-2&lt;=SUM(Assumptions!$C$8:$C$9),"Q2",IF(COLUMN(AM4)-2&lt;=SUM(Assumptions!$C$8:$C$10),"Q3","Q4")))</f>
        <v>Q3</v>
      </c>
      <c r="AN3" s="40" t="str">
        <f aca="false">IF(COLUMN(AN4)-2&lt;=Assumptions!$C$8,"Q1",IF(COLUMN(AN4)-2&lt;=SUM(Assumptions!$C$8:$C$9),"Q2",IF(COLUMN(AN4)-2&lt;=SUM(Assumptions!$C$8:$C$10),"Q3","Q4")))</f>
        <v>Q3</v>
      </c>
      <c r="AO3" s="40" t="str">
        <f aca="false">IF(COLUMN(AO4)-2&lt;=Assumptions!$C$8,"Q1",IF(COLUMN(AO4)-2&lt;=SUM(Assumptions!$C$8:$C$9),"Q2",IF(COLUMN(AO4)-2&lt;=SUM(Assumptions!$C$8:$C$10),"Q3","Q4")))</f>
        <v>Q3</v>
      </c>
      <c r="AP3" s="40" t="str">
        <f aca="false">IF(COLUMN(AP4)-2&lt;=Assumptions!$C$8,"Q1",IF(COLUMN(AP4)-2&lt;=SUM(Assumptions!$C$8:$C$9),"Q2",IF(COLUMN(AP4)-2&lt;=SUM(Assumptions!$C$8:$C$10),"Q3","Q4")))</f>
        <v>Q4</v>
      </c>
      <c r="AQ3" s="40" t="str">
        <f aca="false">IF(COLUMN(AQ4)-2&lt;=Assumptions!$C$8,"Q1",IF(COLUMN(AQ4)-2&lt;=SUM(Assumptions!$C$8:$C$9),"Q2",IF(COLUMN(AQ4)-2&lt;=SUM(Assumptions!$C$8:$C$10),"Q3","Q4")))</f>
        <v>Q4</v>
      </c>
      <c r="AR3" s="40" t="str">
        <f aca="false">IF(COLUMN(AR4)-2&lt;=Assumptions!$C$8,"Q1",IF(COLUMN(AR4)-2&lt;=SUM(Assumptions!$C$8:$C$9),"Q2",IF(COLUMN(AR4)-2&lt;=SUM(Assumptions!$C$8:$C$10),"Q3","Q4")))</f>
        <v>Q4</v>
      </c>
      <c r="AS3" s="40" t="str">
        <f aca="false">IF(COLUMN(AS4)-2&lt;=Assumptions!$C$8,"Q1",IF(COLUMN(AS4)-2&lt;=SUM(Assumptions!$C$8:$C$9),"Q2",IF(COLUMN(AS4)-2&lt;=SUM(Assumptions!$C$8:$C$10),"Q3","Q4")))</f>
        <v>Q4</v>
      </c>
      <c r="AT3" s="40" t="str">
        <f aca="false">IF(COLUMN(AT4)-2&lt;=Assumptions!$C$8,"Q1",IF(COLUMN(AT4)-2&lt;=SUM(Assumptions!$C$8:$C$9),"Q2",IF(COLUMN(AT4)-2&lt;=SUM(Assumptions!$C$8:$C$10),"Q3","Q4")))</f>
        <v>Q4</v>
      </c>
      <c r="AU3" s="40" t="str">
        <f aca="false">IF(COLUMN(AU4)-2&lt;=Assumptions!$C$8,"Q1",IF(COLUMN(AU4)-2&lt;=SUM(Assumptions!$C$8:$C$9),"Q2",IF(COLUMN(AU4)-2&lt;=SUM(Assumptions!$C$8:$C$10),"Q3","Q4")))</f>
        <v>Q4</v>
      </c>
      <c r="AV3" s="40" t="str">
        <f aca="false">IF(COLUMN(AV4)-2&lt;=Assumptions!$C$8,"Q1",IF(COLUMN(AV4)-2&lt;=SUM(Assumptions!$C$8:$C$9),"Q2",IF(COLUMN(AV4)-2&lt;=SUM(Assumptions!$C$8:$C$10),"Q3","Q4")))</f>
        <v>Q4</v>
      </c>
      <c r="AW3" s="40" t="str">
        <f aca="false">IF(COLUMN(AW4)-2&lt;=Assumptions!$C$8,"Q1",IF(COLUMN(AW4)-2&lt;=SUM(Assumptions!$C$8:$C$9),"Q2",IF(COLUMN(AW4)-2&lt;=SUM(Assumptions!$C$8:$C$10),"Q3","Q4")))</f>
        <v>Q4</v>
      </c>
      <c r="AX3" s="40" t="str">
        <f aca="false">IF(COLUMN(AX4)-2&lt;=Assumptions!$C$8,"Q1",IF(COLUMN(AX4)-2&lt;=SUM(Assumptions!$C$8:$C$9),"Q2",IF(COLUMN(AX4)-2&lt;=SUM(Assumptions!$C$8:$C$10),"Q3","Q4")))</f>
        <v>Q4</v>
      </c>
      <c r="AY3" s="40" t="str">
        <f aca="false">IF(COLUMN(AY4)-2&lt;=Assumptions!$C$8,"Q1",IF(COLUMN(AY4)-2&lt;=SUM(Assumptions!$C$8:$C$9),"Q2",IF(COLUMN(AY4)-2&lt;=SUM(Assumptions!$C$8:$C$10),"Q3","Q4")))</f>
        <v>Q4</v>
      </c>
      <c r="AZ3" s="40" t="str">
        <f aca="false">IF(COLUMN(AZ4)-2&lt;=Assumptions!$C$8,"Q1",IF(COLUMN(AZ4)-2&lt;=SUM(Assumptions!$C$8:$C$9),"Q2",IF(COLUMN(AZ4)-2&lt;=SUM(Assumptions!$C$8:$C$10),"Q3","Q4")))</f>
        <v>Q4</v>
      </c>
      <c r="BA3" s="40" t="str">
        <f aca="false">IF(COLUMN(BA4)-2&lt;=Assumptions!$C$8,"Q1",IF(COLUMN(BA4)-2&lt;=SUM(Assumptions!$C$8:$C$9),"Q2",IF(COLUMN(BA4)-2&lt;=SUM(Assumptions!$C$8:$C$10),"Q3","Q4")))</f>
        <v>Q4</v>
      </c>
      <c r="BB3" s="40" t="str">
        <f aca="false">IF(COLUMN(BB4)-2&lt;=Assumptions!$C$8,"Q1",IF(COLUMN(BB4)-2&lt;=SUM(Assumptions!$C$8:$C$9),"Q2",IF(COLUMN(BB4)-2&lt;=SUM(Assumptions!$C$8:$C$10),"Q3","Q4")))</f>
        <v>Q4</v>
      </c>
      <c r="BC3" s="56" t="s">
        <v>313</v>
      </c>
      <c r="BD3" s="56" t="s">
        <v>314</v>
      </c>
      <c r="BE3" s="56" t="s">
        <v>315</v>
      </c>
      <c r="BF3" s="56" t="s">
        <v>316</v>
      </c>
      <c r="BG3" s="94"/>
    </row>
    <row r="4" s="63" customFormat="true" ht="18" hidden="false" customHeight="true" outlineLevel="0" collapsed="false">
      <c r="A4" s="59"/>
      <c r="B4" s="60"/>
      <c r="C4" s="61" t="n">
        <f aca="true">IF(ISBLANK(Assumptions!$C$5)=TRUE(),DATE(YEAR(TODAY()),MONTH(TODAY()),7),DATE(YEAR(Assumptions!$C$5),MONTH(Assumptions!$C$5),DAY(Assumptions!$C$5)+6))</f>
        <v>44262</v>
      </c>
      <c r="D4" s="61" t="n">
        <f aca="true">DATE(YEAR(OFFSET(D3,1,-1,1,1)),MONTH(OFFSET(D3,1,-1,1,1)),DAY(OFFSET(D3,1,-1,1,1))+7)</f>
        <v>44269</v>
      </c>
      <c r="E4" s="61" t="n">
        <f aca="true">DATE(YEAR(OFFSET(E3,1,-1,1,1)),MONTH(OFFSET(E3,1,-1,1,1)),DAY(OFFSET(E3,1,-1,1,1))+7)</f>
        <v>44276</v>
      </c>
      <c r="F4" s="61" t="n">
        <f aca="true">DATE(YEAR(OFFSET(F3,1,-1,1,1)),MONTH(OFFSET(F3,1,-1,1,1)),DAY(OFFSET(F3,1,-1,1,1))+7)</f>
        <v>44283</v>
      </c>
      <c r="G4" s="61" t="n">
        <f aca="true">DATE(YEAR(OFFSET(G3,1,-1,1,1)),MONTH(OFFSET(G3,1,-1,1,1)),DAY(OFFSET(G3,1,-1,1,1))+7)</f>
        <v>44290</v>
      </c>
      <c r="H4" s="61" t="n">
        <f aca="true">DATE(YEAR(OFFSET(H3,1,-1,1,1)),MONTH(OFFSET(H3,1,-1,1,1)),DAY(OFFSET(H3,1,-1,1,1))+7)</f>
        <v>44297</v>
      </c>
      <c r="I4" s="61" t="n">
        <f aca="true">DATE(YEAR(OFFSET(I3,1,-1,1,1)),MONTH(OFFSET(I3,1,-1,1,1)),DAY(OFFSET(I3,1,-1,1,1))+7)</f>
        <v>44304</v>
      </c>
      <c r="J4" s="61" t="n">
        <f aca="true">DATE(YEAR(OFFSET(J3,1,-1,1,1)),MONTH(OFFSET(J3,1,-1,1,1)),DAY(OFFSET(J3,1,-1,1,1))+7)</f>
        <v>44311</v>
      </c>
      <c r="K4" s="61" t="n">
        <f aca="true">DATE(YEAR(OFFSET(K3,1,-1,1,1)),MONTH(OFFSET(K3,1,-1,1,1)),DAY(OFFSET(K3,1,-1,1,1))+7)</f>
        <v>44318</v>
      </c>
      <c r="L4" s="61" t="n">
        <f aca="true">DATE(YEAR(OFFSET(L3,1,-1,1,1)),MONTH(OFFSET(L3,1,-1,1,1)),DAY(OFFSET(L3,1,-1,1,1))+7)</f>
        <v>44325</v>
      </c>
      <c r="M4" s="61" t="n">
        <f aca="true">DATE(YEAR(OFFSET(M3,1,-1,1,1)),MONTH(OFFSET(M3,1,-1,1,1)),DAY(OFFSET(M3,1,-1,1,1))+7)</f>
        <v>44332</v>
      </c>
      <c r="N4" s="61" t="n">
        <f aca="true">DATE(YEAR(OFFSET(N3,1,-1,1,1)),MONTH(OFFSET(N3,1,-1,1,1)),DAY(OFFSET(N3,1,-1,1,1))+7)</f>
        <v>44339</v>
      </c>
      <c r="O4" s="61" t="n">
        <f aca="true">DATE(YEAR(OFFSET(O3,1,-1,1,1)),MONTH(OFFSET(O3,1,-1,1,1)),DAY(OFFSET(O3,1,-1,1,1))+7)</f>
        <v>44346</v>
      </c>
      <c r="P4" s="61" t="n">
        <f aca="true">DATE(YEAR(OFFSET(P3,1,-1,1,1)),MONTH(OFFSET(P3,1,-1,1,1)),DAY(OFFSET(P3,1,-1,1,1))+7)</f>
        <v>44353</v>
      </c>
      <c r="Q4" s="61" t="n">
        <f aca="true">DATE(YEAR(OFFSET(Q3,1,-1,1,1)),MONTH(OFFSET(Q3,1,-1,1,1)),DAY(OFFSET(Q3,1,-1,1,1))+7)</f>
        <v>44360</v>
      </c>
      <c r="R4" s="61" t="n">
        <f aca="true">DATE(YEAR(OFFSET(R3,1,-1,1,1)),MONTH(OFFSET(R3,1,-1,1,1)),DAY(OFFSET(R3,1,-1,1,1))+7)</f>
        <v>44367</v>
      </c>
      <c r="S4" s="61" t="n">
        <f aca="true">DATE(YEAR(OFFSET(S3,1,-1,1,1)),MONTH(OFFSET(S3,1,-1,1,1)),DAY(OFFSET(S3,1,-1,1,1))+7)</f>
        <v>44374</v>
      </c>
      <c r="T4" s="61" t="n">
        <f aca="true">DATE(YEAR(OFFSET(T3,1,-1,1,1)),MONTH(OFFSET(T3,1,-1,1,1)),DAY(OFFSET(T3,1,-1,1,1))+7)</f>
        <v>44381</v>
      </c>
      <c r="U4" s="61" t="n">
        <f aca="true">DATE(YEAR(OFFSET(U3,1,-1,1,1)),MONTH(OFFSET(U3,1,-1,1,1)),DAY(OFFSET(U3,1,-1,1,1))+7)</f>
        <v>44388</v>
      </c>
      <c r="V4" s="61" t="n">
        <f aca="true">DATE(YEAR(OFFSET(V3,1,-1,1,1)),MONTH(OFFSET(V3,1,-1,1,1)),DAY(OFFSET(V3,1,-1,1,1))+7)</f>
        <v>44395</v>
      </c>
      <c r="W4" s="61" t="n">
        <f aca="true">DATE(YEAR(OFFSET(W3,1,-1,1,1)),MONTH(OFFSET(W3,1,-1,1,1)),DAY(OFFSET(W3,1,-1,1,1))+7)</f>
        <v>44402</v>
      </c>
      <c r="X4" s="61" t="n">
        <f aca="true">DATE(YEAR(OFFSET(X3,1,-1,1,1)),MONTH(OFFSET(X3,1,-1,1,1)),DAY(OFFSET(X3,1,-1,1,1))+7)</f>
        <v>44409</v>
      </c>
      <c r="Y4" s="61" t="n">
        <f aca="true">DATE(YEAR(OFFSET(Y3,1,-1,1,1)),MONTH(OFFSET(Y3,1,-1,1,1)),DAY(OFFSET(Y3,1,-1,1,1))+7)</f>
        <v>44416</v>
      </c>
      <c r="Z4" s="61" t="n">
        <f aca="true">DATE(YEAR(OFFSET(Z3,1,-1,1,1)),MONTH(OFFSET(Z3,1,-1,1,1)),DAY(OFFSET(Z3,1,-1,1,1))+7)</f>
        <v>44423</v>
      </c>
      <c r="AA4" s="61" t="n">
        <f aca="true">DATE(YEAR(OFFSET(AA3,1,-1,1,1)),MONTH(OFFSET(AA3,1,-1,1,1)),DAY(OFFSET(AA3,1,-1,1,1))+7)</f>
        <v>44430</v>
      </c>
      <c r="AB4" s="61" t="n">
        <f aca="true">DATE(YEAR(OFFSET(AB3,1,-1,1,1)),MONTH(OFFSET(AB3,1,-1,1,1)),DAY(OFFSET(AB3,1,-1,1,1))+7)</f>
        <v>44437</v>
      </c>
      <c r="AC4" s="61" t="n">
        <f aca="true">DATE(YEAR(OFFSET(AC3,1,-1,1,1)),MONTH(OFFSET(AC3,1,-1,1,1)),DAY(OFFSET(AC3,1,-1,1,1))+7)</f>
        <v>44444</v>
      </c>
      <c r="AD4" s="61" t="n">
        <f aca="true">DATE(YEAR(OFFSET(AD3,1,-1,1,1)),MONTH(OFFSET(AD3,1,-1,1,1)),DAY(OFFSET(AD3,1,-1,1,1))+7)</f>
        <v>44451</v>
      </c>
      <c r="AE4" s="61" t="n">
        <f aca="true">DATE(YEAR(OFFSET(AE3,1,-1,1,1)),MONTH(OFFSET(AE3,1,-1,1,1)),DAY(OFFSET(AE3,1,-1,1,1))+7)</f>
        <v>44458</v>
      </c>
      <c r="AF4" s="61" t="n">
        <f aca="true">DATE(YEAR(OFFSET(AF3,1,-1,1,1)),MONTH(OFFSET(AF3,1,-1,1,1)),DAY(OFFSET(AF3,1,-1,1,1))+7)</f>
        <v>44465</v>
      </c>
      <c r="AG4" s="61" t="n">
        <f aca="true">DATE(YEAR(OFFSET(AG3,1,-1,1,1)),MONTH(OFFSET(AG3,1,-1,1,1)),DAY(OFFSET(AG3,1,-1,1,1))+7)</f>
        <v>44472</v>
      </c>
      <c r="AH4" s="61" t="n">
        <f aca="true">DATE(YEAR(OFFSET(AH3,1,-1,1,1)),MONTH(OFFSET(AH3,1,-1,1,1)),DAY(OFFSET(AH3,1,-1,1,1))+7)</f>
        <v>44479</v>
      </c>
      <c r="AI4" s="61" t="n">
        <f aca="true">DATE(YEAR(OFFSET(AI3,1,-1,1,1)),MONTH(OFFSET(AI3,1,-1,1,1)),DAY(OFFSET(AI3,1,-1,1,1))+7)</f>
        <v>44486</v>
      </c>
      <c r="AJ4" s="61" t="n">
        <f aca="true">DATE(YEAR(OFFSET(AJ3,1,-1,1,1)),MONTH(OFFSET(AJ3,1,-1,1,1)),DAY(OFFSET(AJ3,1,-1,1,1))+7)</f>
        <v>44493</v>
      </c>
      <c r="AK4" s="61" t="n">
        <f aca="true">DATE(YEAR(OFFSET(AK3,1,-1,1,1)),MONTH(OFFSET(AK3,1,-1,1,1)),DAY(OFFSET(AK3,1,-1,1,1))+7)</f>
        <v>44500</v>
      </c>
      <c r="AL4" s="61" t="n">
        <f aca="true">DATE(YEAR(OFFSET(AL3,1,-1,1,1)),MONTH(OFFSET(AL3,1,-1,1,1)),DAY(OFFSET(AL3,1,-1,1,1))+7)</f>
        <v>44507</v>
      </c>
      <c r="AM4" s="61" t="n">
        <f aca="true">DATE(YEAR(OFFSET(AM3,1,-1,1,1)),MONTH(OFFSET(AM3,1,-1,1,1)),DAY(OFFSET(AM3,1,-1,1,1))+7)</f>
        <v>44514</v>
      </c>
      <c r="AN4" s="61" t="n">
        <f aca="true">DATE(YEAR(OFFSET(AN3,1,-1,1,1)),MONTH(OFFSET(AN3,1,-1,1,1)),DAY(OFFSET(AN3,1,-1,1,1))+7)</f>
        <v>44521</v>
      </c>
      <c r="AO4" s="61" t="n">
        <f aca="true">DATE(YEAR(OFFSET(AO3,1,-1,1,1)),MONTH(OFFSET(AO3,1,-1,1,1)),DAY(OFFSET(AO3,1,-1,1,1))+7)</f>
        <v>44528</v>
      </c>
      <c r="AP4" s="61" t="n">
        <f aca="true">DATE(YEAR(OFFSET(AP3,1,-1,1,1)),MONTH(OFFSET(AP3,1,-1,1,1)),DAY(OFFSET(AP3,1,-1,1,1))+7)</f>
        <v>44535</v>
      </c>
      <c r="AQ4" s="61" t="n">
        <f aca="true">DATE(YEAR(OFFSET(AQ3,1,-1,1,1)),MONTH(OFFSET(AQ3,1,-1,1,1)),DAY(OFFSET(AQ3,1,-1,1,1))+7)</f>
        <v>44542</v>
      </c>
      <c r="AR4" s="61" t="n">
        <f aca="true">DATE(YEAR(OFFSET(AR3,1,-1,1,1)),MONTH(OFFSET(AR3,1,-1,1,1)),DAY(OFFSET(AR3,1,-1,1,1))+7)</f>
        <v>44549</v>
      </c>
      <c r="AS4" s="61" t="n">
        <f aca="true">DATE(YEAR(OFFSET(AS3,1,-1,1,1)),MONTH(OFFSET(AS3,1,-1,1,1)),DAY(OFFSET(AS3,1,-1,1,1))+7)</f>
        <v>44556</v>
      </c>
      <c r="AT4" s="61" t="n">
        <f aca="true">DATE(YEAR(OFFSET(AT3,1,-1,1,1)),MONTH(OFFSET(AT3,1,-1,1,1)),DAY(OFFSET(AT3,1,-1,1,1))+7)</f>
        <v>44563</v>
      </c>
      <c r="AU4" s="61" t="n">
        <f aca="true">DATE(YEAR(OFFSET(AU3,1,-1,1,1)),MONTH(OFFSET(AU3,1,-1,1,1)),DAY(OFFSET(AU3,1,-1,1,1))+7)</f>
        <v>44570</v>
      </c>
      <c r="AV4" s="61" t="n">
        <f aca="true">DATE(YEAR(OFFSET(AV3,1,-1,1,1)),MONTH(OFFSET(AV3,1,-1,1,1)),DAY(OFFSET(AV3,1,-1,1,1))+7)</f>
        <v>44577</v>
      </c>
      <c r="AW4" s="61" t="n">
        <f aca="true">DATE(YEAR(OFFSET(AW3,1,-1,1,1)),MONTH(OFFSET(AW3,1,-1,1,1)),DAY(OFFSET(AW3,1,-1,1,1))+7)</f>
        <v>44584</v>
      </c>
      <c r="AX4" s="61" t="n">
        <f aca="true">DATE(YEAR(OFFSET(AX3,1,-1,1,1)),MONTH(OFFSET(AX3,1,-1,1,1)),DAY(OFFSET(AX3,1,-1,1,1))+7)</f>
        <v>44591</v>
      </c>
      <c r="AY4" s="61" t="n">
        <f aca="true">DATE(YEAR(OFFSET(AY3,1,-1,1,1)),MONTH(OFFSET(AY3,1,-1,1,1)),DAY(OFFSET(AY3,1,-1,1,1))+7)</f>
        <v>44598</v>
      </c>
      <c r="AZ4" s="61" t="n">
        <f aca="true">DATE(YEAR(OFFSET(AZ3,1,-1,1,1)),MONTH(OFFSET(AZ3,1,-1,1,1)),DAY(OFFSET(AZ3,1,-1,1,1))+7)</f>
        <v>44605</v>
      </c>
      <c r="BA4" s="61" t="n">
        <f aca="true">DATE(YEAR(OFFSET(BA3,1,-1,1,1)),MONTH(OFFSET(BA3,1,-1,1,1)),DAY(OFFSET(BA3,1,-1,1,1))+7)</f>
        <v>44612</v>
      </c>
      <c r="BB4" s="61" t="n">
        <f aca="true">DATE(YEAR(OFFSET(BB3,1,-1,1,1)),MONTH(OFFSET(BB3,1,-1,1,1)),DAY(OFFSET(BB3,1,-1,1,1))+7)</f>
        <v>44619</v>
      </c>
      <c r="BC4" s="62" t="s">
        <v>317</v>
      </c>
      <c r="BD4" s="62" t="s">
        <v>318</v>
      </c>
      <c r="BE4" s="62" t="s">
        <v>319</v>
      </c>
      <c r="BF4" s="62" t="s">
        <v>320</v>
      </c>
      <c r="BG4" s="62" t="str">
        <f aca="true">"Total "&amp;YEAR(OFFSET($BC$4,0,-1,1,1))</f>
        <v>Total 2022</v>
      </c>
    </row>
    <row r="5" customFormat="false" ht="15.75" hidden="false" customHeight="true" outlineLevel="0" collapsed="false">
      <c r="B5" s="29" t="s">
        <v>374</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6"/>
      <c r="BD5" s="96"/>
      <c r="BE5" s="96"/>
      <c r="BF5" s="96"/>
      <c r="BG5" s="96"/>
    </row>
    <row r="6" s="17" customFormat="true" ht="15.75" hidden="false" customHeight="true" outlineLevel="0" collapsed="false">
      <c r="A6" s="72"/>
      <c r="B6" s="65" t="s">
        <v>375</v>
      </c>
      <c r="C6" s="68" t="n">
        <f aca="true">OFFSET(IncState!$B$59,0,COLUMN(C$4)-COLUMN($B$4),1,1)</f>
        <v>4824</v>
      </c>
      <c r="D6" s="68" t="n">
        <f aca="true">OFFSET(IncState!$B$59,0,COLUMN(D$4)-COLUMN($B$4),1,1)</f>
        <v>21348.108</v>
      </c>
      <c r="E6" s="68" t="n">
        <f aca="true">OFFSET(IncState!$B$59,0,COLUMN(E$4)-COLUMN($B$4),1,1)</f>
        <v>26544</v>
      </c>
      <c r="F6" s="68" t="n">
        <f aca="true">OFFSET(IncState!$B$59,0,COLUMN(F$4)-COLUMN($B$4),1,1)</f>
        <v>-18955.2</v>
      </c>
      <c r="G6" s="68" t="n">
        <f aca="true">OFFSET(IncState!$B$59,0,COLUMN(G$4)-COLUMN($B$4),1,1)</f>
        <v>7940.04</v>
      </c>
      <c r="H6" s="68" t="e">
        <f aca="true">OFFSET(IncState!$B$59,0,COLUMN(H$4)-COLUMN($B$4),1,1)</f>
        <v>#VALUE!</v>
      </c>
      <c r="I6" s="68" t="e">
        <f aca="true">OFFSET(IncState!$B$59,0,COLUMN(I$4)-COLUMN($B$4),1,1)</f>
        <v>#VALUE!</v>
      </c>
      <c r="J6" s="68" t="e">
        <f aca="true">OFFSET(IncState!$B$59,0,COLUMN(J$4)-COLUMN($B$4),1,1)</f>
        <v>#VALUE!</v>
      </c>
      <c r="K6" s="68" t="e">
        <f aca="true">OFFSET(IncState!$B$59,0,COLUMN(K$4)-COLUMN($B$4),1,1)</f>
        <v>#VALUE!</v>
      </c>
      <c r="L6" s="68" t="e">
        <f aca="true">OFFSET(IncState!$B$59,0,COLUMN(L$4)-COLUMN($B$4),1,1)</f>
        <v>#VALUE!</v>
      </c>
      <c r="M6" s="68" t="e">
        <f aca="true">OFFSET(IncState!$B$59,0,COLUMN(M$4)-COLUMN($B$4),1,1)</f>
        <v>#VALUE!</v>
      </c>
      <c r="N6" s="68" t="e">
        <f aca="true">OFFSET(IncState!$B$59,0,COLUMN(N$4)-COLUMN($B$4),1,1)</f>
        <v>#VALUE!</v>
      </c>
      <c r="O6" s="68" t="e">
        <f aca="true">OFFSET(IncState!$B$59,0,COLUMN(O$4)-COLUMN($B$4),1,1)</f>
        <v>#VALUE!</v>
      </c>
      <c r="P6" s="68" t="e">
        <f aca="true">OFFSET(IncState!$B$59,0,COLUMN(P$4)-COLUMN($B$4),1,1)</f>
        <v>#VALUE!</v>
      </c>
      <c r="Q6" s="68" t="e">
        <f aca="true">OFFSET(IncState!$B$59,0,COLUMN(Q$4)-COLUMN($B$4),1,1)</f>
        <v>#VALUE!</v>
      </c>
      <c r="R6" s="68" t="e">
        <f aca="true">OFFSET(IncState!$B$59,0,COLUMN(R$4)-COLUMN($B$4),1,1)</f>
        <v>#VALUE!</v>
      </c>
      <c r="S6" s="68" t="e">
        <f aca="true">OFFSET(IncState!$B$59,0,COLUMN(S$4)-COLUMN($B$4),1,1)</f>
        <v>#VALUE!</v>
      </c>
      <c r="T6" s="68" t="e">
        <f aca="true">OFFSET(IncState!$B$59,0,COLUMN(T$4)-COLUMN($B$4),1,1)</f>
        <v>#VALUE!</v>
      </c>
      <c r="U6" s="68" t="e">
        <f aca="true">OFFSET(IncState!$B$59,0,COLUMN(U$4)-COLUMN($B$4),1,1)</f>
        <v>#VALUE!</v>
      </c>
      <c r="V6" s="68" t="e">
        <f aca="true">OFFSET(IncState!$B$59,0,COLUMN(V$4)-COLUMN($B$4),1,1)</f>
        <v>#VALUE!</v>
      </c>
      <c r="W6" s="68" t="e">
        <f aca="true">OFFSET(IncState!$B$59,0,COLUMN(W$4)-COLUMN($B$4),1,1)</f>
        <v>#VALUE!</v>
      </c>
      <c r="X6" s="68" t="e">
        <f aca="true">OFFSET(IncState!$B$59,0,COLUMN(X$4)-COLUMN($B$4),1,1)</f>
        <v>#VALUE!</v>
      </c>
      <c r="Y6" s="68" t="e">
        <f aca="true">OFFSET(IncState!$B$59,0,COLUMN(Y$4)-COLUMN($B$4),1,1)</f>
        <v>#VALUE!</v>
      </c>
      <c r="Z6" s="68" t="e">
        <f aca="true">OFFSET(IncState!$B$59,0,COLUMN(Z$4)-COLUMN($B$4),1,1)</f>
        <v>#VALUE!</v>
      </c>
      <c r="AA6" s="68" t="e">
        <f aca="true">OFFSET(IncState!$B$59,0,COLUMN(AA$4)-COLUMN($B$4),1,1)</f>
        <v>#VALUE!</v>
      </c>
      <c r="AB6" s="68" t="e">
        <f aca="true">OFFSET(IncState!$B$59,0,COLUMN(AB$4)-COLUMN($B$4),1,1)</f>
        <v>#VALUE!</v>
      </c>
      <c r="AC6" s="68" t="e">
        <f aca="true">OFFSET(IncState!$B$59,0,COLUMN(AC$4)-COLUMN($B$4),1,1)</f>
        <v>#VALUE!</v>
      </c>
      <c r="AD6" s="68" t="e">
        <f aca="true">OFFSET(IncState!$B$59,0,COLUMN(AD$4)-COLUMN($B$4),1,1)</f>
        <v>#VALUE!</v>
      </c>
      <c r="AE6" s="68" t="e">
        <f aca="true">OFFSET(IncState!$B$59,0,COLUMN(AE$4)-COLUMN($B$4),1,1)</f>
        <v>#VALUE!</v>
      </c>
      <c r="AF6" s="68" t="e">
        <f aca="true">OFFSET(IncState!$B$59,0,COLUMN(AF$4)-COLUMN($B$4),1,1)</f>
        <v>#VALUE!</v>
      </c>
      <c r="AG6" s="68" t="e">
        <f aca="true">OFFSET(IncState!$B$59,0,COLUMN(AG$4)-COLUMN($B$4),1,1)</f>
        <v>#VALUE!</v>
      </c>
      <c r="AH6" s="68" t="e">
        <f aca="true">OFFSET(IncState!$B$59,0,COLUMN(AH$4)-COLUMN($B$4),1,1)</f>
        <v>#VALUE!</v>
      </c>
      <c r="AI6" s="68" t="e">
        <f aca="true">OFFSET(IncState!$B$59,0,COLUMN(AI$4)-COLUMN($B$4),1,1)</f>
        <v>#VALUE!</v>
      </c>
      <c r="AJ6" s="68" t="e">
        <f aca="true">OFFSET(IncState!$B$59,0,COLUMN(AJ$4)-COLUMN($B$4),1,1)</f>
        <v>#VALUE!</v>
      </c>
      <c r="AK6" s="68" t="e">
        <f aca="true">OFFSET(IncState!$B$59,0,COLUMN(AK$4)-COLUMN($B$4),1,1)</f>
        <v>#VALUE!</v>
      </c>
      <c r="AL6" s="68" t="e">
        <f aca="true">OFFSET(IncState!$B$59,0,COLUMN(AL$4)-COLUMN($B$4),1,1)</f>
        <v>#VALUE!</v>
      </c>
      <c r="AM6" s="68" t="e">
        <f aca="true">OFFSET(IncState!$B$59,0,COLUMN(AM$4)-COLUMN($B$4),1,1)</f>
        <v>#VALUE!</v>
      </c>
      <c r="AN6" s="68" t="e">
        <f aca="true">OFFSET(IncState!$B$59,0,COLUMN(AN$4)-COLUMN($B$4),1,1)</f>
        <v>#VALUE!</v>
      </c>
      <c r="AO6" s="68" t="e">
        <f aca="true">OFFSET(IncState!$B$59,0,COLUMN(AO$4)-COLUMN($B$4),1,1)</f>
        <v>#VALUE!</v>
      </c>
      <c r="AP6" s="68" t="e">
        <f aca="true">OFFSET(IncState!$B$59,0,COLUMN(AP$4)-COLUMN($B$4),1,1)</f>
        <v>#VALUE!</v>
      </c>
      <c r="AQ6" s="68" t="e">
        <f aca="true">OFFSET(IncState!$B$59,0,COLUMN(AQ$4)-COLUMN($B$4),1,1)</f>
        <v>#VALUE!</v>
      </c>
      <c r="AR6" s="68" t="e">
        <f aca="true">OFFSET(IncState!$B$59,0,COLUMN(AR$4)-COLUMN($B$4),1,1)</f>
        <v>#VALUE!</v>
      </c>
      <c r="AS6" s="68" t="e">
        <f aca="true">OFFSET(IncState!$B$59,0,COLUMN(AS$4)-COLUMN($B$4),1,1)</f>
        <v>#VALUE!</v>
      </c>
      <c r="AT6" s="68" t="e">
        <f aca="true">OFFSET(IncState!$B$59,0,COLUMN(AT$4)-COLUMN($B$4),1,1)</f>
        <v>#VALUE!</v>
      </c>
      <c r="AU6" s="68" t="e">
        <f aca="true">OFFSET(IncState!$B$59,0,COLUMN(AU$4)-COLUMN($B$4),1,1)</f>
        <v>#VALUE!</v>
      </c>
      <c r="AV6" s="68" t="e">
        <f aca="true">OFFSET(IncState!$B$59,0,COLUMN(AV$4)-COLUMN($B$4),1,1)</f>
        <v>#VALUE!</v>
      </c>
      <c r="AW6" s="68" t="e">
        <f aca="true">OFFSET(IncState!$B$59,0,COLUMN(AW$4)-COLUMN($B$4),1,1)</f>
        <v>#VALUE!</v>
      </c>
      <c r="AX6" s="68" t="e">
        <f aca="true">OFFSET(IncState!$B$59,0,COLUMN(AX$4)-COLUMN($B$4),1,1)</f>
        <v>#VALUE!</v>
      </c>
      <c r="AY6" s="68" t="e">
        <f aca="true">OFFSET(IncState!$B$59,0,COLUMN(AY$4)-COLUMN($B$4),1,1)</f>
        <v>#VALUE!</v>
      </c>
      <c r="AZ6" s="68" t="e">
        <f aca="true">OFFSET(IncState!$B$59,0,COLUMN(AZ$4)-COLUMN($B$4),1,1)</f>
        <v>#VALUE!</v>
      </c>
      <c r="BA6" s="68" t="e">
        <f aca="true">OFFSET(IncState!$B$59,0,COLUMN(BA$4)-COLUMN($B$4),1,1)</f>
        <v>#VALUE!</v>
      </c>
      <c r="BB6" s="68" t="e">
        <f aca="true">OFFSET(IncState!$B$59,0,COLUMN(BB$4)-COLUMN($B$4),1,1)</f>
        <v>#VALUE!</v>
      </c>
      <c r="BC6" s="69" t="e">
        <f aca="true">SUM(OFFSET($B6,0,1,1,Assumptions!$C$8))</f>
        <v>#VALUE!</v>
      </c>
      <c r="BD6" s="69" t="e">
        <f aca="true">SUM(OFFSET($B6,0,1+Assumptions!$C$8,1,SUM(Assumptions!$C$9)))</f>
        <v>#VALUE!</v>
      </c>
      <c r="BE6" s="69" t="e">
        <f aca="true">SUM(OFFSET($B6,0,1+SUM(Assumptions!$C$8:$C$9),1,SUM(Assumptions!$C$10)))</f>
        <v>#VALUE!</v>
      </c>
      <c r="BF6" s="69" t="e">
        <f aca="true">SUM(OFFSET($B6,0,1+SUM(Assumptions!$C$8:$C$10),1,SUM(Assumptions!$C$11)))</f>
        <v>#VALUE!</v>
      </c>
      <c r="BG6" s="69" t="e">
        <f aca="false">SUM(BC6:BF6)</f>
        <v>#VALUE!</v>
      </c>
    </row>
    <row r="7" s="17" customFormat="true" ht="15.75" hidden="false" customHeight="true" outlineLevel="0" collapsed="false">
      <c r="A7" s="72" t="s">
        <v>363</v>
      </c>
      <c r="B7" s="65" t="s">
        <v>376</v>
      </c>
      <c r="C7" s="68" t="n">
        <f aca="true">OFFSET(IncState!$B$56,0,COLUMN(C$4)-COLUMN($B$4),1,1)</f>
        <v>10250</v>
      </c>
      <c r="D7" s="68" t="n">
        <f aca="true">OFFSET(IncState!$B$56,0,COLUMN(D$4)-COLUMN($B$4),1,1)</f>
        <v>4072.91666666667</v>
      </c>
      <c r="E7" s="68" t="n">
        <f aca="true">OFFSET(IncState!$B$56,0,COLUMN(E$4)-COLUMN($B$4),1,1)</f>
        <v>0</v>
      </c>
      <c r="F7" s="68" t="n">
        <f aca="true">OFFSET(IncState!$B$56,0,COLUMN(F$4)-COLUMN($B$4),1,1)</f>
        <v>0</v>
      </c>
      <c r="G7" s="68" t="n">
        <f aca="true">OFFSET(IncState!$B$56,0,COLUMN(G$4)-COLUMN($B$4),1,1)</f>
        <v>3854.16666666667</v>
      </c>
      <c r="H7" s="68" t="e">
        <f aca="true">OFFSET(IncState!$B$56,0,COLUMN(H$4)-COLUMN($B$4),1,1)</f>
        <v>#VALUE!</v>
      </c>
      <c r="I7" s="68" t="n">
        <f aca="true">OFFSET(IncState!$B$56,0,COLUMN(I$4)-COLUMN($B$4),1,1)</f>
        <v>0</v>
      </c>
      <c r="J7" s="68" t="n">
        <f aca="true">OFFSET(IncState!$B$56,0,COLUMN(J$4)-COLUMN($B$4),1,1)</f>
        <v>0</v>
      </c>
      <c r="K7" s="68" t="e">
        <f aca="true">OFFSET(IncState!$B$56,0,COLUMN(K$4)-COLUMN($B$4),1,1)</f>
        <v>#VALUE!</v>
      </c>
      <c r="L7" s="68" t="e">
        <f aca="true">OFFSET(IncState!$B$56,0,COLUMN(L$4)-COLUMN($B$4),1,1)</f>
        <v>#VALUE!</v>
      </c>
      <c r="M7" s="68" t="e">
        <f aca="true">OFFSET(IncState!$B$56,0,COLUMN(M$4)-COLUMN($B$4),1,1)</f>
        <v>#VALUE!</v>
      </c>
      <c r="N7" s="68" t="n">
        <f aca="true">OFFSET(IncState!$B$56,0,COLUMN(N$4)-COLUMN($B$4),1,1)</f>
        <v>0</v>
      </c>
      <c r="O7" s="68" t="e">
        <f aca="true">OFFSET(IncState!$B$56,0,COLUMN(O$4)-COLUMN($B$4),1,1)</f>
        <v>#VALUE!</v>
      </c>
      <c r="P7" s="68" t="e">
        <f aca="true">OFFSET(IncState!$B$56,0,COLUMN(P$4)-COLUMN($B$4),1,1)</f>
        <v>#VALUE!</v>
      </c>
      <c r="Q7" s="68" t="e">
        <f aca="true">OFFSET(IncState!$B$56,0,COLUMN(Q$4)-COLUMN($B$4),1,1)</f>
        <v>#VALUE!</v>
      </c>
      <c r="R7" s="68" t="n">
        <f aca="true">OFFSET(IncState!$B$56,0,COLUMN(R$4)-COLUMN($B$4),1,1)</f>
        <v>0</v>
      </c>
      <c r="S7" s="68" t="n">
        <f aca="true">OFFSET(IncState!$B$56,0,COLUMN(S$4)-COLUMN($B$4),1,1)</f>
        <v>0</v>
      </c>
      <c r="T7" s="68" t="e">
        <f aca="true">OFFSET(IncState!$B$56,0,COLUMN(T$4)-COLUMN($B$4),1,1)</f>
        <v>#VALUE!</v>
      </c>
      <c r="U7" s="68" t="e">
        <f aca="true">OFFSET(IncState!$B$56,0,COLUMN(U$4)-COLUMN($B$4),1,1)</f>
        <v>#VALUE!</v>
      </c>
      <c r="V7" s="68" t="n">
        <f aca="true">OFFSET(IncState!$B$56,0,COLUMN(V$4)-COLUMN($B$4),1,1)</f>
        <v>0</v>
      </c>
      <c r="W7" s="68" t="n">
        <f aca="true">OFFSET(IncState!$B$56,0,COLUMN(W$4)-COLUMN($B$4),1,1)</f>
        <v>0</v>
      </c>
      <c r="X7" s="68" t="e">
        <f aca="true">OFFSET(IncState!$B$56,0,COLUMN(X$4)-COLUMN($B$4),1,1)</f>
        <v>#VALUE!</v>
      </c>
      <c r="Y7" s="68" t="e">
        <f aca="true">OFFSET(IncState!$B$56,0,COLUMN(Y$4)-COLUMN($B$4),1,1)</f>
        <v>#VALUE!</v>
      </c>
      <c r="Z7" s="68" t="e">
        <f aca="true">OFFSET(IncState!$B$56,0,COLUMN(Z$4)-COLUMN($B$4),1,1)</f>
        <v>#VALUE!</v>
      </c>
      <c r="AA7" s="68" t="n">
        <f aca="true">OFFSET(IncState!$B$56,0,COLUMN(AA$4)-COLUMN($B$4),1,1)</f>
        <v>0</v>
      </c>
      <c r="AB7" s="68" t="n">
        <f aca="true">OFFSET(IncState!$B$56,0,COLUMN(AB$4)-COLUMN($B$4),1,1)</f>
        <v>0</v>
      </c>
      <c r="AC7" s="68" t="e">
        <f aca="true">OFFSET(IncState!$B$56,0,COLUMN(AC$4)-COLUMN($B$4),1,1)</f>
        <v>#VALUE!</v>
      </c>
      <c r="AD7" s="68" t="e">
        <f aca="true">OFFSET(IncState!$B$56,0,COLUMN(AD$4)-COLUMN($B$4),1,1)</f>
        <v>#VALUE!</v>
      </c>
      <c r="AE7" s="68" t="n">
        <f aca="true">OFFSET(IncState!$B$56,0,COLUMN(AE$4)-COLUMN($B$4),1,1)</f>
        <v>0</v>
      </c>
      <c r="AF7" s="68" t="n">
        <f aca="true">OFFSET(IncState!$B$56,0,COLUMN(AF$4)-COLUMN($B$4),1,1)</f>
        <v>0</v>
      </c>
      <c r="AG7" s="68" t="e">
        <f aca="true">OFFSET(IncState!$B$56,0,COLUMN(AG$4)-COLUMN($B$4),1,1)</f>
        <v>#VALUE!</v>
      </c>
      <c r="AH7" s="68" t="e">
        <f aca="true">OFFSET(IncState!$B$56,0,COLUMN(AH$4)-COLUMN($B$4),1,1)</f>
        <v>#VALUE!</v>
      </c>
      <c r="AI7" s="68" t="n">
        <f aca="true">OFFSET(IncState!$B$56,0,COLUMN(AI$4)-COLUMN($B$4),1,1)</f>
        <v>0</v>
      </c>
      <c r="AJ7" s="68" t="n">
        <f aca="true">OFFSET(IncState!$B$56,0,COLUMN(AJ$4)-COLUMN($B$4),1,1)</f>
        <v>0</v>
      </c>
      <c r="AK7" s="68" t="e">
        <f aca="true">OFFSET(IncState!$B$56,0,COLUMN(AK$4)-COLUMN($B$4),1,1)</f>
        <v>#VALUE!</v>
      </c>
      <c r="AL7" s="68" t="e">
        <f aca="true">OFFSET(IncState!$B$56,0,COLUMN(AL$4)-COLUMN($B$4),1,1)</f>
        <v>#VALUE!</v>
      </c>
      <c r="AM7" s="68" t="e">
        <f aca="true">OFFSET(IncState!$B$56,0,COLUMN(AM$4)-COLUMN($B$4),1,1)</f>
        <v>#VALUE!</v>
      </c>
      <c r="AN7" s="68" t="n">
        <f aca="true">OFFSET(IncState!$B$56,0,COLUMN(AN$4)-COLUMN($B$4),1,1)</f>
        <v>0</v>
      </c>
      <c r="AO7" s="68" t="n">
        <f aca="true">OFFSET(IncState!$B$56,0,COLUMN(AO$4)-COLUMN($B$4),1,1)</f>
        <v>0</v>
      </c>
      <c r="AP7" s="68" t="e">
        <f aca="true">OFFSET(IncState!$B$56,0,COLUMN(AP$4)-COLUMN($B$4),1,1)</f>
        <v>#VALUE!</v>
      </c>
      <c r="AQ7" s="68" t="e">
        <f aca="true">OFFSET(IncState!$B$56,0,COLUMN(AQ$4)-COLUMN($B$4),1,1)</f>
        <v>#VALUE!</v>
      </c>
      <c r="AR7" s="68" t="n">
        <f aca="true">OFFSET(IncState!$B$56,0,COLUMN(AR$4)-COLUMN($B$4),1,1)</f>
        <v>0</v>
      </c>
      <c r="AS7" s="68" t="n">
        <f aca="true">OFFSET(IncState!$B$56,0,COLUMN(AS$4)-COLUMN($B$4),1,1)</f>
        <v>0</v>
      </c>
      <c r="AT7" s="68" t="e">
        <f aca="true">OFFSET(IncState!$B$56,0,COLUMN(AT$4)-COLUMN($B$4),1,1)</f>
        <v>#VALUE!</v>
      </c>
      <c r="AU7" s="68" t="e">
        <f aca="true">OFFSET(IncState!$B$56,0,COLUMN(AU$4)-COLUMN($B$4),1,1)</f>
        <v>#VALUE!</v>
      </c>
      <c r="AV7" s="68" t="e">
        <f aca="true">OFFSET(IncState!$B$56,0,COLUMN(AV$4)-COLUMN($B$4),1,1)</f>
        <v>#VALUE!</v>
      </c>
      <c r="AW7" s="68" t="n">
        <f aca="true">OFFSET(IncState!$B$56,0,COLUMN(AW$4)-COLUMN($B$4),1,1)</f>
        <v>0</v>
      </c>
      <c r="AX7" s="68" t="e">
        <f aca="true">OFFSET(IncState!$B$56,0,COLUMN(AX$4)-COLUMN($B$4),1,1)</f>
        <v>#VALUE!</v>
      </c>
      <c r="AY7" s="68" t="e">
        <f aca="true">OFFSET(IncState!$B$56,0,COLUMN(AY$4)-COLUMN($B$4),1,1)</f>
        <v>#VALUE!</v>
      </c>
      <c r="AZ7" s="68" t="e">
        <f aca="true">OFFSET(IncState!$B$56,0,COLUMN(AZ$4)-COLUMN($B$4),1,1)</f>
        <v>#VALUE!</v>
      </c>
      <c r="BA7" s="68" t="n">
        <f aca="true">OFFSET(IncState!$B$56,0,COLUMN(BA$4)-COLUMN($B$4),1,1)</f>
        <v>0</v>
      </c>
      <c r="BB7" s="68" t="n">
        <f aca="true">OFFSET(IncState!$B$56,0,COLUMN(BB$4)-COLUMN($B$4),1,1)</f>
        <v>0</v>
      </c>
      <c r="BC7" s="69" t="e">
        <f aca="true">SUM(OFFSET($B7,0,1,1,Assumptions!$C$8))</f>
        <v>#VALUE!</v>
      </c>
      <c r="BD7" s="69" t="e">
        <f aca="true">SUM(OFFSET($B7,0,1+Assumptions!$C$8,1,SUM(Assumptions!$C$9)))</f>
        <v>#VALUE!</v>
      </c>
      <c r="BE7" s="69" t="e">
        <f aca="true">SUM(OFFSET($B7,0,1+SUM(Assumptions!$C$8:$C$9),1,SUM(Assumptions!$C$10)))</f>
        <v>#VALUE!</v>
      </c>
      <c r="BF7" s="69" t="e">
        <f aca="true">SUM(OFFSET($B7,0,1+SUM(Assumptions!$C$8:$C$10),1,SUM(Assumptions!$C$11)))</f>
        <v>#VALUE!</v>
      </c>
      <c r="BG7" s="69" t="e">
        <f aca="false">SUM(BC7:BF7)</f>
        <v>#VALUE!</v>
      </c>
    </row>
    <row r="8" s="17" customFormat="true" ht="15.75" hidden="false" customHeight="true" outlineLevel="0" collapsed="false">
      <c r="A8" s="72" t="s">
        <v>304</v>
      </c>
      <c r="B8" s="65" t="s">
        <v>49</v>
      </c>
      <c r="C8" s="68" t="n">
        <f aca="true">OFFSET(IncState!$B$58,0,COLUMN(C$4)-COLUMN($B$4),1,1)</f>
        <v>1876</v>
      </c>
      <c r="D8" s="68" t="n">
        <f aca="true">OFFSET(IncState!$B$58,0,COLUMN(D$4)-COLUMN($B$4),1,1)</f>
        <v>8302.042</v>
      </c>
      <c r="E8" s="68" t="n">
        <f aca="true">OFFSET(IncState!$B$58,0,COLUMN(E$4)-COLUMN($B$4),1,1)</f>
        <v>10322.6666666667</v>
      </c>
      <c r="F8" s="68" t="n">
        <f aca="true">OFFSET(IncState!$B$58,0,COLUMN(F$4)-COLUMN($B$4),1,1)</f>
        <v>-7371.46666666667</v>
      </c>
      <c r="G8" s="68" t="n">
        <f aca="true">OFFSET(IncState!$B$58,0,COLUMN(G$4)-COLUMN($B$4),1,1)</f>
        <v>3087.79333333333</v>
      </c>
      <c r="H8" s="68" t="e">
        <f aca="true">OFFSET(IncState!$B$58,0,COLUMN(H$4)-COLUMN($B$4),1,1)</f>
        <v>#VALUE!</v>
      </c>
      <c r="I8" s="68" t="e">
        <f aca="true">OFFSET(IncState!$B$58,0,COLUMN(I$4)-COLUMN($B$4),1,1)</f>
        <v>#VALUE!</v>
      </c>
      <c r="J8" s="68" t="e">
        <f aca="true">OFFSET(IncState!$B$58,0,COLUMN(J$4)-COLUMN($B$4),1,1)</f>
        <v>#VALUE!</v>
      </c>
      <c r="K8" s="68" t="e">
        <f aca="true">OFFSET(IncState!$B$58,0,COLUMN(K$4)-COLUMN($B$4),1,1)</f>
        <v>#VALUE!</v>
      </c>
      <c r="L8" s="68" t="e">
        <f aca="true">OFFSET(IncState!$B$58,0,COLUMN(L$4)-COLUMN($B$4),1,1)</f>
        <v>#VALUE!</v>
      </c>
      <c r="M8" s="68" t="e">
        <f aca="true">OFFSET(IncState!$B$58,0,COLUMN(M$4)-COLUMN($B$4),1,1)</f>
        <v>#VALUE!</v>
      </c>
      <c r="N8" s="68" t="e">
        <f aca="true">OFFSET(IncState!$B$58,0,COLUMN(N$4)-COLUMN($B$4),1,1)</f>
        <v>#VALUE!</v>
      </c>
      <c r="O8" s="68" t="e">
        <f aca="true">OFFSET(IncState!$B$58,0,COLUMN(O$4)-COLUMN($B$4),1,1)</f>
        <v>#VALUE!</v>
      </c>
      <c r="P8" s="68" t="e">
        <f aca="true">OFFSET(IncState!$B$58,0,COLUMN(P$4)-COLUMN($B$4),1,1)</f>
        <v>#VALUE!</v>
      </c>
      <c r="Q8" s="68" t="e">
        <f aca="true">OFFSET(IncState!$B$58,0,COLUMN(Q$4)-COLUMN($B$4),1,1)</f>
        <v>#VALUE!</v>
      </c>
      <c r="R8" s="68" t="e">
        <f aca="true">OFFSET(IncState!$B$58,0,COLUMN(R$4)-COLUMN($B$4),1,1)</f>
        <v>#VALUE!</v>
      </c>
      <c r="S8" s="68" t="e">
        <f aca="true">OFFSET(IncState!$B$58,0,COLUMN(S$4)-COLUMN($B$4),1,1)</f>
        <v>#VALUE!</v>
      </c>
      <c r="T8" s="68" t="e">
        <f aca="true">OFFSET(IncState!$B$58,0,COLUMN(T$4)-COLUMN($B$4),1,1)</f>
        <v>#VALUE!</v>
      </c>
      <c r="U8" s="68" t="e">
        <f aca="true">OFFSET(IncState!$B$58,0,COLUMN(U$4)-COLUMN($B$4),1,1)</f>
        <v>#VALUE!</v>
      </c>
      <c r="V8" s="68" t="e">
        <f aca="true">OFFSET(IncState!$B$58,0,COLUMN(V$4)-COLUMN($B$4),1,1)</f>
        <v>#VALUE!</v>
      </c>
      <c r="W8" s="68" t="e">
        <f aca="true">OFFSET(IncState!$B$58,0,COLUMN(W$4)-COLUMN($B$4),1,1)</f>
        <v>#VALUE!</v>
      </c>
      <c r="X8" s="68" t="e">
        <f aca="true">OFFSET(IncState!$B$58,0,COLUMN(X$4)-COLUMN($B$4),1,1)</f>
        <v>#VALUE!</v>
      </c>
      <c r="Y8" s="68" t="e">
        <f aca="true">OFFSET(IncState!$B$58,0,COLUMN(Y$4)-COLUMN($B$4),1,1)</f>
        <v>#VALUE!</v>
      </c>
      <c r="Z8" s="68" t="e">
        <f aca="true">OFFSET(IncState!$B$58,0,COLUMN(Z$4)-COLUMN($B$4),1,1)</f>
        <v>#VALUE!</v>
      </c>
      <c r="AA8" s="68" t="e">
        <f aca="true">OFFSET(IncState!$B$58,0,COLUMN(AA$4)-COLUMN($B$4),1,1)</f>
        <v>#VALUE!</v>
      </c>
      <c r="AB8" s="68" t="e">
        <f aca="true">OFFSET(IncState!$B$58,0,COLUMN(AB$4)-COLUMN($B$4),1,1)</f>
        <v>#VALUE!</v>
      </c>
      <c r="AC8" s="68" t="e">
        <f aca="true">OFFSET(IncState!$B$58,0,COLUMN(AC$4)-COLUMN($B$4),1,1)</f>
        <v>#VALUE!</v>
      </c>
      <c r="AD8" s="68" t="e">
        <f aca="true">OFFSET(IncState!$B$58,0,COLUMN(AD$4)-COLUMN($B$4),1,1)</f>
        <v>#VALUE!</v>
      </c>
      <c r="AE8" s="68" t="e">
        <f aca="true">OFFSET(IncState!$B$58,0,COLUMN(AE$4)-COLUMN($B$4),1,1)</f>
        <v>#VALUE!</v>
      </c>
      <c r="AF8" s="68" t="e">
        <f aca="true">OFFSET(IncState!$B$58,0,COLUMN(AF$4)-COLUMN($B$4),1,1)</f>
        <v>#VALUE!</v>
      </c>
      <c r="AG8" s="68" t="e">
        <f aca="true">OFFSET(IncState!$B$58,0,COLUMN(AG$4)-COLUMN($B$4),1,1)</f>
        <v>#VALUE!</v>
      </c>
      <c r="AH8" s="68" t="e">
        <f aca="true">OFFSET(IncState!$B$58,0,COLUMN(AH$4)-COLUMN($B$4),1,1)</f>
        <v>#VALUE!</v>
      </c>
      <c r="AI8" s="68" t="e">
        <f aca="true">OFFSET(IncState!$B$58,0,COLUMN(AI$4)-COLUMN($B$4),1,1)</f>
        <v>#VALUE!</v>
      </c>
      <c r="AJ8" s="68" t="e">
        <f aca="true">OFFSET(IncState!$B$58,0,COLUMN(AJ$4)-COLUMN($B$4),1,1)</f>
        <v>#VALUE!</v>
      </c>
      <c r="AK8" s="68" t="e">
        <f aca="true">OFFSET(IncState!$B$58,0,COLUMN(AK$4)-COLUMN($B$4),1,1)</f>
        <v>#VALUE!</v>
      </c>
      <c r="AL8" s="68" t="e">
        <f aca="true">OFFSET(IncState!$B$58,0,COLUMN(AL$4)-COLUMN($B$4),1,1)</f>
        <v>#VALUE!</v>
      </c>
      <c r="AM8" s="68" t="e">
        <f aca="true">OFFSET(IncState!$B$58,0,COLUMN(AM$4)-COLUMN($B$4),1,1)</f>
        <v>#VALUE!</v>
      </c>
      <c r="AN8" s="68" t="e">
        <f aca="true">OFFSET(IncState!$B$58,0,COLUMN(AN$4)-COLUMN($B$4),1,1)</f>
        <v>#VALUE!</v>
      </c>
      <c r="AO8" s="68" t="e">
        <f aca="true">OFFSET(IncState!$B$58,0,COLUMN(AO$4)-COLUMN($B$4),1,1)</f>
        <v>#VALUE!</v>
      </c>
      <c r="AP8" s="68" t="e">
        <f aca="true">OFFSET(IncState!$B$58,0,COLUMN(AP$4)-COLUMN($B$4),1,1)</f>
        <v>#VALUE!</v>
      </c>
      <c r="AQ8" s="68" t="e">
        <f aca="true">OFFSET(IncState!$B$58,0,COLUMN(AQ$4)-COLUMN($B$4),1,1)</f>
        <v>#VALUE!</v>
      </c>
      <c r="AR8" s="68" t="e">
        <f aca="true">OFFSET(IncState!$B$58,0,COLUMN(AR$4)-COLUMN($B$4),1,1)</f>
        <v>#VALUE!</v>
      </c>
      <c r="AS8" s="68" t="e">
        <f aca="true">OFFSET(IncState!$B$58,0,COLUMN(AS$4)-COLUMN($B$4),1,1)</f>
        <v>#VALUE!</v>
      </c>
      <c r="AT8" s="68" t="e">
        <f aca="true">OFFSET(IncState!$B$58,0,COLUMN(AT$4)-COLUMN($B$4),1,1)</f>
        <v>#VALUE!</v>
      </c>
      <c r="AU8" s="68" t="e">
        <f aca="true">OFFSET(IncState!$B$58,0,COLUMN(AU$4)-COLUMN($B$4),1,1)</f>
        <v>#VALUE!</v>
      </c>
      <c r="AV8" s="68" t="e">
        <f aca="true">OFFSET(IncState!$B$58,0,COLUMN(AV$4)-COLUMN($B$4),1,1)</f>
        <v>#VALUE!</v>
      </c>
      <c r="AW8" s="68" t="e">
        <f aca="true">OFFSET(IncState!$B$58,0,COLUMN(AW$4)-COLUMN($B$4),1,1)</f>
        <v>#VALUE!</v>
      </c>
      <c r="AX8" s="68" t="e">
        <f aca="true">OFFSET(IncState!$B$58,0,COLUMN(AX$4)-COLUMN($B$4),1,1)</f>
        <v>#VALUE!</v>
      </c>
      <c r="AY8" s="68" t="e">
        <f aca="true">OFFSET(IncState!$B$58,0,COLUMN(AY$4)-COLUMN($B$4),1,1)</f>
        <v>#VALUE!</v>
      </c>
      <c r="AZ8" s="68" t="e">
        <f aca="true">OFFSET(IncState!$B$58,0,COLUMN(AZ$4)-COLUMN($B$4),1,1)</f>
        <v>#VALUE!</v>
      </c>
      <c r="BA8" s="68" t="e">
        <f aca="true">OFFSET(IncState!$B$58,0,COLUMN(BA$4)-COLUMN($B$4),1,1)</f>
        <v>#VALUE!</v>
      </c>
      <c r="BB8" s="68" t="e">
        <f aca="true">OFFSET(IncState!$B$58,0,COLUMN(BB$4)-COLUMN($B$4),1,1)</f>
        <v>#VALUE!</v>
      </c>
      <c r="BC8" s="69" t="e">
        <f aca="true">SUM(OFFSET($B8,0,1,1,Assumptions!$C$8))</f>
        <v>#VALUE!</v>
      </c>
      <c r="BD8" s="69" t="e">
        <f aca="true">SUM(OFFSET($B8,0,1+Assumptions!$C$8,1,SUM(Assumptions!$C$9)))</f>
        <v>#VALUE!</v>
      </c>
      <c r="BE8" s="69" t="e">
        <f aca="true">SUM(OFFSET($B8,0,1+SUM(Assumptions!$C$8:$C$9),1,SUM(Assumptions!$C$10)))</f>
        <v>#VALUE!</v>
      </c>
      <c r="BF8" s="69" t="e">
        <f aca="true">SUM(OFFSET($B8,0,1+SUM(Assumptions!$C$8:$C$10),1,SUM(Assumptions!$C$11)))</f>
        <v>#VALUE!</v>
      </c>
      <c r="BG8" s="69" t="e">
        <f aca="false">SUM(BC8:BF8)</f>
        <v>#VALUE!</v>
      </c>
    </row>
    <row r="9" s="35" customFormat="true" ht="15.75" hidden="false" customHeight="true" outlineLevel="0" collapsed="false">
      <c r="A9" s="54"/>
      <c r="B9" s="35" t="s">
        <v>377</v>
      </c>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8"/>
      <c r="BD9" s="98"/>
      <c r="BE9" s="98"/>
      <c r="BF9" s="98"/>
      <c r="BG9" s="98"/>
    </row>
    <row r="10" customFormat="false" ht="15.75" hidden="false" customHeight="true" outlineLevel="0" collapsed="false">
      <c r="A10" s="53" t="s">
        <v>357</v>
      </c>
      <c r="B10" s="19" t="s">
        <v>358</v>
      </c>
      <c r="C10" s="99" t="n">
        <f aca="false">SUMIF(IncState!$A$4:$AO$63,$A10,IncState!C$4:C$63)</f>
        <v>0</v>
      </c>
      <c r="D10" s="99" t="n">
        <f aca="false">SUMIF(IncState!$A$4:$AO$63,$A10,IncState!D$4:D$63)</f>
        <v>0</v>
      </c>
      <c r="E10" s="99" t="n">
        <f aca="false">SUMIF(IncState!$A$4:$AO$63,$A10,IncState!E$4:E$63)</f>
        <v>0</v>
      </c>
      <c r="F10" s="99" t="n">
        <f aca="false">SUMIF(IncState!$A$4:$AO$63,$A10,IncState!F$4:F$63)</f>
        <v>0</v>
      </c>
      <c r="G10" s="99" t="n">
        <f aca="false">SUMIF(IncState!$A$4:$AO$63,$A10,IncState!G$4:G$63)</f>
        <v>15000</v>
      </c>
      <c r="H10" s="99" t="n">
        <f aca="false">SUMIF(IncState!$A$4:$AO$63,$A10,IncState!H$4:H$63)</f>
        <v>0</v>
      </c>
      <c r="I10" s="99" t="n">
        <f aca="false">SUMIF(IncState!$A$4:$AO$63,$A10,IncState!I$4:I$63)</f>
        <v>0</v>
      </c>
      <c r="J10" s="99" t="n">
        <f aca="false">SUMIF(IncState!$A$4:$AO$63,$A10,IncState!J$4:J$63)</f>
        <v>0</v>
      </c>
      <c r="K10" s="99" t="n">
        <f aca="false">SUMIF(IncState!$A$4:$AO$63,$A10,IncState!K$4:K$63)</f>
        <v>15000</v>
      </c>
      <c r="L10" s="99" t="n">
        <f aca="false">SUMIF(IncState!$A$4:$AO$63,$A10,IncState!L$4:L$63)</f>
        <v>0</v>
      </c>
      <c r="M10" s="99" t="n">
        <f aca="false">SUMIF(IncState!$A$4:$AO$63,$A10,IncState!M$4:M$63)</f>
        <v>0</v>
      </c>
      <c r="N10" s="99" t="n">
        <f aca="false">SUMIF(IncState!$A$4:$AO$63,$A10,IncState!N$4:N$63)</f>
        <v>0</v>
      </c>
      <c r="O10" s="99" t="n">
        <f aca="false">SUMIF(IncState!$A$4:$AO$63,$A10,IncState!O$4:O$63)</f>
        <v>15000</v>
      </c>
      <c r="P10" s="99" t="n">
        <f aca="false">SUMIF(IncState!$A$4:$AO$63,$A10,IncState!P$4:P$63)</f>
        <v>0</v>
      </c>
      <c r="Q10" s="99" t="n">
        <f aca="false">SUMIF(IncState!$A$4:$AO$63,$A10,IncState!Q$4:Q$63)</f>
        <v>0</v>
      </c>
      <c r="R10" s="99" t="n">
        <f aca="false">SUMIF(IncState!$A$4:$AO$63,$A10,IncState!R$4:R$63)</f>
        <v>0</v>
      </c>
      <c r="S10" s="99" t="n">
        <f aca="false">SUMIF(IncState!$A$4:$AO$63,$A10,IncState!S$4:S$63)</f>
        <v>0</v>
      </c>
      <c r="T10" s="99" t="n">
        <f aca="false">SUMIF(IncState!$A$4:$AO$63,$A10,IncState!T$4:T$63)</f>
        <v>15000</v>
      </c>
      <c r="U10" s="99" t="n">
        <f aca="false">SUMIF(IncState!$A$4:$AO$63,$A10,IncState!U$4:U$63)</f>
        <v>0</v>
      </c>
      <c r="V10" s="99" t="n">
        <f aca="false">SUMIF(IncState!$A$4:$AO$63,$A10,IncState!V$4:V$63)</f>
        <v>0</v>
      </c>
      <c r="W10" s="99" t="n">
        <f aca="false">SUMIF(IncState!$A$4:$AO$63,$A10,IncState!W$4:W$63)</f>
        <v>0</v>
      </c>
      <c r="X10" s="99" t="n">
        <f aca="false">SUMIF(IncState!$A$4:$AO$63,$A10,IncState!X$4:X$63)</f>
        <v>15000</v>
      </c>
      <c r="Y10" s="99" t="n">
        <f aca="false">SUMIF(IncState!$A$4:$AO$63,$A10,IncState!Y$4:Y$63)</f>
        <v>0</v>
      </c>
      <c r="Z10" s="99" t="n">
        <f aca="false">SUMIF(IncState!$A$4:$AO$63,$A10,IncState!Z$4:Z$63)</f>
        <v>0</v>
      </c>
      <c r="AA10" s="99" t="n">
        <f aca="false">SUMIF(IncState!$A$4:$AO$63,$A10,IncState!AA$4:AA$63)</f>
        <v>0</v>
      </c>
      <c r="AB10" s="99" t="n">
        <f aca="false">SUMIF(IncState!$A$4:$AO$63,$A10,IncState!AB$4:AB$63)</f>
        <v>15000</v>
      </c>
      <c r="AC10" s="99" t="n">
        <f aca="false">SUMIF(IncState!$A$4:$AO$63,$A10,IncState!AC$4:AC$63)</f>
        <v>0</v>
      </c>
      <c r="AD10" s="99" t="n">
        <f aca="false">SUMIF(IncState!$A$4:$AO$63,$A10,IncState!AD$4:AD$63)</f>
        <v>0</v>
      </c>
      <c r="AE10" s="99" t="n">
        <f aca="false">SUMIF(IncState!$A$4:$AO$63,$A10,IncState!AE$4:AE$63)</f>
        <v>0</v>
      </c>
      <c r="AF10" s="99" t="n">
        <f aca="false">SUMIF(IncState!$A$4:$AO$63,$A10,IncState!AF$4:AF$63)</f>
        <v>0</v>
      </c>
      <c r="AG10" s="99" t="n">
        <f aca="false">SUMIF(IncState!$A$4:$AO$63,$A10,IncState!AG$4:AG$63)</f>
        <v>15000</v>
      </c>
      <c r="AH10" s="99" t="n">
        <f aca="false">SUMIF(IncState!$A$4:$AO$63,$A10,IncState!AH$4:AH$63)</f>
        <v>0</v>
      </c>
      <c r="AI10" s="99" t="n">
        <f aca="false">SUMIF(IncState!$A$4:$AO$63,$A10,IncState!AI$4:AI$63)</f>
        <v>0</v>
      </c>
      <c r="AJ10" s="99" t="n">
        <f aca="false">SUMIF(IncState!$A$4:$AO$63,$A10,IncState!AJ$4:AJ$63)</f>
        <v>0</v>
      </c>
      <c r="AK10" s="99" t="n">
        <f aca="false">SUMIF(IncState!$A$4:$AO$63,$A10,IncState!AK$4:AK$63)</f>
        <v>15000</v>
      </c>
      <c r="AL10" s="99" t="n">
        <f aca="false">SUMIF(IncState!$A$4:$AO$63,$A10,IncState!AL$4:AL$63)</f>
        <v>0</v>
      </c>
      <c r="AM10" s="99" t="n">
        <f aca="false">SUMIF(IncState!$A$4:$AO$63,$A10,IncState!AM$4:AM$63)</f>
        <v>0</v>
      </c>
      <c r="AN10" s="99" t="n">
        <f aca="false">SUMIF(IncState!$A$4:$AO$63,$A10,IncState!AN$4:AN$63)</f>
        <v>0</v>
      </c>
      <c r="AO10" s="99" t="n">
        <f aca="false">SUMIF(IncState!$A$4:$AO$63,$A10,IncState!AO$4:AO$63)</f>
        <v>15000</v>
      </c>
      <c r="AP10" s="99" t="n">
        <f aca="false">SUMIF(IncState!$A$4:$AO$63,$A10,IncState!AP$4:AP$63)</f>
        <v>0</v>
      </c>
      <c r="AQ10" s="99" t="n">
        <f aca="false">SUMIF(IncState!$A$4:$AO$63,$A10,IncState!AQ$4:AQ$63)</f>
        <v>0</v>
      </c>
      <c r="AR10" s="99" t="n">
        <f aca="false">SUMIF(IncState!$A$4:$AO$63,$A10,IncState!AR$4:AR$63)</f>
        <v>0</v>
      </c>
      <c r="AS10" s="99" t="n">
        <f aca="false">SUMIF(IncState!$A$4:$AO$63,$A10,IncState!AS$4:AS$63)</f>
        <v>0</v>
      </c>
      <c r="AT10" s="99" t="n">
        <f aca="false">SUMIF(IncState!$A$4:$AO$63,$A10,IncState!AT$4:AT$63)</f>
        <v>15000</v>
      </c>
      <c r="AU10" s="99" t="n">
        <f aca="false">SUMIF(IncState!$A$4:$AO$63,$A10,IncState!AU$4:AU$63)</f>
        <v>0</v>
      </c>
      <c r="AV10" s="99" t="n">
        <f aca="false">SUMIF(IncState!$A$4:$AO$63,$A10,IncState!AV$4:AV$63)</f>
        <v>0</v>
      </c>
      <c r="AW10" s="99" t="n">
        <f aca="false">SUMIF(IncState!$A$4:$AO$63,$A10,IncState!AW$4:AW$63)</f>
        <v>0</v>
      </c>
      <c r="AX10" s="99" t="n">
        <f aca="false">SUMIF(IncState!$A$4:$AO$63,$A10,IncState!AX$4:AX$63)</f>
        <v>19000</v>
      </c>
      <c r="AY10" s="99" t="n">
        <f aca="false">SUMIF(IncState!$A$4:$AO$63,$A10,IncState!AY$4:AY$63)</f>
        <v>0</v>
      </c>
      <c r="AZ10" s="99" t="n">
        <f aca="false">SUMIF(IncState!$A$4:$AO$63,$A10,IncState!AZ$4:AZ$63)</f>
        <v>0</v>
      </c>
      <c r="BA10" s="99" t="n">
        <f aca="false">SUMIF(IncState!$A$4:$AO$63,$A10,IncState!BA$4:BA$63)</f>
        <v>0</v>
      </c>
      <c r="BB10" s="99" t="n">
        <f aca="false">SUMIF(IncState!$A$4:$AO$63,$A10,IncState!BB$4:BB$63)</f>
        <v>19000</v>
      </c>
      <c r="BC10" s="69" t="n">
        <f aca="true">SUM(OFFSET($B10,0,1,1,Assumptions!$C$8))</f>
        <v>45000</v>
      </c>
      <c r="BD10" s="69" t="n">
        <f aca="true">SUM(OFFSET($B10,0,1+Assumptions!$C$8,1,SUM(Assumptions!$C$9)))</f>
        <v>45000</v>
      </c>
      <c r="BE10" s="69" t="n">
        <f aca="true">SUM(OFFSET($B10,0,1+SUM(Assumptions!$C$8:$C$9),1,SUM(Assumptions!$C$10)))</f>
        <v>45000</v>
      </c>
      <c r="BF10" s="69" t="n">
        <f aca="true">SUM(OFFSET($B10,0,1+SUM(Assumptions!$C$8:$C$10),1,SUM(Assumptions!$C$11)))</f>
        <v>53000</v>
      </c>
      <c r="BG10" s="69" t="n">
        <f aca="false">SUM(BC10:BF10)</f>
        <v>188000</v>
      </c>
    </row>
    <row r="11" customFormat="false" ht="15.75" hidden="false" customHeight="true" outlineLevel="0" collapsed="false">
      <c r="A11" s="53" t="s">
        <v>359</v>
      </c>
      <c r="B11" s="19" t="s">
        <v>360</v>
      </c>
      <c r="C11" s="99" t="n">
        <f aca="false">SUMIF(IncState!$A$4:$AO$63,$A11,IncState!C$4:C$63)</f>
        <v>0</v>
      </c>
      <c r="D11" s="99" t="n">
        <f aca="false">SUMIF(IncState!$A$4:$AO$63,$A11,IncState!D$4:D$63)</f>
        <v>0</v>
      </c>
      <c r="E11" s="99" t="n">
        <f aca="false">SUMIF(IncState!$A$4:$AO$63,$A11,IncState!E$4:E$63)</f>
        <v>0</v>
      </c>
      <c r="F11" s="99" t="n">
        <f aca="false">SUMIF(IncState!$A$4:$AO$63,$A11,IncState!F$4:F$63)</f>
        <v>0</v>
      </c>
      <c r="G11" s="99" t="n">
        <f aca="false">SUMIF(IncState!$A$4:$AO$63,$A11,IncState!G$4:G$63)</f>
        <v>1000</v>
      </c>
      <c r="H11" s="99" t="n">
        <f aca="false">SUMIF(IncState!$A$4:$AO$63,$A11,IncState!H$4:H$63)</f>
        <v>0</v>
      </c>
      <c r="I11" s="99" t="n">
        <f aca="false">SUMIF(IncState!$A$4:$AO$63,$A11,IncState!I$4:I$63)</f>
        <v>0</v>
      </c>
      <c r="J11" s="99" t="n">
        <f aca="false">SUMIF(IncState!$A$4:$AO$63,$A11,IncState!J$4:J$63)</f>
        <v>0</v>
      </c>
      <c r="K11" s="99" t="n">
        <f aca="false">SUMIF(IncState!$A$4:$AO$63,$A11,IncState!K$4:K$63)</f>
        <v>1000</v>
      </c>
      <c r="L11" s="99" t="n">
        <f aca="false">SUMIF(IncState!$A$4:$AO$63,$A11,IncState!L$4:L$63)</f>
        <v>0</v>
      </c>
      <c r="M11" s="99" t="n">
        <f aca="false">SUMIF(IncState!$A$4:$AO$63,$A11,IncState!M$4:M$63)</f>
        <v>0</v>
      </c>
      <c r="N11" s="99" t="n">
        <f aca="false">SUMIF(IncState!$A$4:$AO$63,$A11,IncState!N$4:N$63)</f>
        <v>0</v>
      </c>
      <c r="O11" s="99" t="n">
        <f aca="false">SUMIF(IncState!$A$4:$AO$63,$A11,IncState!O$4:O$63)</f>
        <v>1000</v>
      </c>
      <c r="P11" s="99" t="n">
        <f aca="false">SUMIF(IncState!$A$4:$AO$63,$A11,IncState!P$4:P$63)</f>
        <v>0</v>
      </c>
      <c r="Q11" s="99" t="n">
        <f aca="false">SUMIF(IncState!$A$4:$AO$63,$A11,IncState!Q$4:Q$63)</f>
        <v>0</v>
      </c>
      <c r="R11" s="99" t="n">
        <f aca="false">SUMIF(IncState!$A$4:$AO$63,$A11,IncState!R$4:R$63)</f>
        <v>0</v>
      </c>
      <c r="S11" s="99" t="n">
        <f aca="false">SUMIF(IncState!$A$4:$AO$63,$A11,IncState!S$4:S$63)</f>
        <v>0</v>
      </c>
      <c r="T11" s="99" t="n">
        <f aca="false">SUMIF(IncState!$A$4:$AO$63,$A11,IncState!T$4:T$63)</f>
        <v>1000</v>
      </c>
      <c r="U11" s="99" t="n">
        <f aca="false">SUMIF(IncState!$A$4:$AO$63,$A11,IncState!U$4:U$63)</f>
        <v>0</v>
      </c>
      <c r="V11" s="99" t="n">
        <f aca="false">SUMIF(IncState!$A$4:$AO$63,$A11,IncState!V$4:V$63)</f>
        <v>0</v>
      </c>
      <c r="W11" s="99" t="n">
        <f aca="false">SUMIF(IncState!$A$4:$AO$63,$A11,IncState!W$4:W$63)</f>
        <v>0</v>
      </c>
      <c r="X11" s="99" t="n">
        <f aca="false">SUMIF(IncState!$A$4:$AO$63,$A11,IncState!X$4:X$63)</f>
        <v>1000</v>
      </c>
      <c r="Y11" s="99" t="n">
        <f aca="false">SUMIF(IncState!$A$4:$AO$63,$A11,IncState!Y$4:Y$63)</f>
        <v>0</v>
      </c>
      <c r="Z11" s="99" t="n">
        <f aca="false">SUMIF(IncState!$A$4:$AO$63,$A11,IncState!Z$4:Z$63)</f>
        <v>0</v>
      </c>
      <c r="AA11" s="99" t="n">
        <f aca="false">SUMIF(IncState!$A$4:$AO$63,$A11,IncState!AA$4:AA$63)</f>
        <v>0</v>
      </c>
      <c r="AB11" s="99" t="n">
        <f aca="false">SUMIF(IncState!$A$4:$AO$63,$A11,IncState!AB$4:AB$63)</f>
        <v>1000</v>
      </c>
      <c r="AC11" s="99" t="n">
        <f aca="false">SUMIF(IncState!$A$4:$AO$63,$A11,IncState!AC$4:AC$63)</f>
        <v>0</v>
      </c>
      <c r="AD11" s="99" t="n">
        <f aca="false">SUMIF(IncState!$A$4:$AO$63,$A11,IncState!AD$4:AD$63)</f>
        <v>0</v>
      </c>
      <c r="AE11" s="99" t="n">
        <f aca="false">SUMIF(IncState!$A$4:$AO$63,$A11,IncState!AE$4:AE$63)</f>
        <v>0</v>
      </c>
      <c r="AF11" s="99" t="n">
        <f aca="false">SUMIF(IncState!$A$4:$AO$63,$A11,IncState!AF$4:AF$63)</f>
        <v>0</v>
      </c>
      <c r="AG11" s="99" t="n">
        <f aca="false">SUMIF(IncState!$A$4:$AO$63,$A11,IncState!AG$4:AG$63)</f>
        <v>1000</v>
      </c>
      <c r="AH11" s="99" t="n">
        <f aca="false">SUMIF(IncState!$A$4:$AO$63,$A11,IncState!AH$4:AH$63)</f>
        <v>0</v>
      </c>
      <c r="AI11" s="99" t="n">
        <f aca="false">SUMIF(IncState!$A$4:$AO$63,$A11,IncState!AI$4:AI$63)</f>
        <v>0</v>
      </c>
      <c r="AJ11" s="99" t="n">
        <f aca="false">SUMIF(IncState!$A$4:$AO$63,$A11,IncState!AJ$4:AJ$63)</f>
        <v>0</v>
      </c>
      <c r="AK11" s="99" t="n">
        <f aca="false">SUMIF(IncState!$A$4:$AO$63,$A11,IncState!AK$4:AK$63)</f>
        <v>1000</v>
      </c>
      <c r="AL11" s="99" t="n">
        <f aca="false">SUMIF(IncState!$A$4:$AO$63,$A11,IncState!AL$4:AL$63)</f>
        <v>0</v>
      </c>
      <c r="AM11" s="99" t="n">
        <f aca="false">SUMIF(IncState!$A$4:$AO$63,$A11,IncState!AM$4:AM$63)</f>
        <v>0</v>
      </c>
      <c r="AN11" s="99" t="n">
        <f aca="false">SUMIF(IncState!$A$4:$AO$63,$A11,IncState!AN$4:AN$63)</f>
        <v>0</v>
      </c>
      <c r="AO11" s="99" t="n">
        <f aca="false">SUMIF(IncState!$A$4:$AO$63,$A11,IncState!AO$4:AO$63)</f>
        <v>1000</v>
      </c>
      <c r="AP11" s="99" t="n">
        <f aca="false">SUMIF(IncState!$A$4:$AO$63,$A11,IncState!AP$4:AP$63)</f>
        <v>0</v>
      </c>
      <c r="AQ11" s="99" t="n">
        <f aca="false">SUMIF(IncState!$A$4:$AO$63,$A11,IncState!AQ$4:AQ$63)</f>
        <v>0</v>
      </c>
      <c r="AR11" s="99" t="n">
        <f aca="false">SUMIF(IncState!$A$4:$AO$63,$A11,IncState!AR$4:AR$63)</f>
        <v>0</v>
      </c>
      <c r="AS11" s="99" t="n">
        <f aca="false">SUMIF(IncState!$A$4:$AO$63,$A11,IncState!AS$4:AS$63)</f>
        <v>0</v>
      </c>
      <c r="AT11" s="99" t="n">
        <f aca="false">SUMIF(IncState!$A$4:$AO$63,$A11,IncState!AT$4:AT$63)</f>
        <v>1000</v>
      </c>
      <c r="AU11" s="99" t="n">
        <f aca="false">SUMIF(IncState!$A$4:$AO$63,$A11,IncState!AU$4:AU$63)</f>
        <v>0</v>
      </c>
      <c r="AV11" s="99" t="n">
        <f aca="false">SUMIF(IncState!$A$4:$AO$63,$A11,IncState!AV$4:AV$63)</f>
        <v>0</v>
      </c>
      <c r="AW11" s="99" t="n">
        <f aca="false">SUMIF(IncState!$A$4:$AO$63,$A11,IncState!AW$4:AW$63)</f>
        <v>0</v>
      </c>
      <c r="AX11" s="99" t="n">
        <f aca="false">SUMIF(IncState!$A$4:$AO$63,$A11,IncState!AX$4:AX$63)</f>
        <v>1000</v>
      </c>
      <c r="AY11" s="99" t="n">
        <f aca="false">SUMIF(IncState!$A$4:$AO$63,$A11,IncState!AY$4:AY$63)</f>
        <v>0</v>
      </c>
      <c r="AZ11" s="99" t="n">
        <f aca="false">SUMIF(IncState!$A$4:$AO$63,$A11,IncState!AZ$4:AZ$63)</f>
        <v>0</v>
      </c>
      <c r="BA11" s="99" t="n">
        <f aca="false">SUMIF(IncState!$A$4:$AO$63,$A11,IncState!BA$4:BA$63)</f>
        <v>0</v>
      </c>
      <c r="BB11" s="99" t="n">
        <f aca="false">SUMIF(IncState!$A$4:$AO$63,$A11,IncState!BB$4:BB$63)</f>
        <v>1000</v>
      </c>
      <c r="BC11" s="69" t="n">
        <f aca="true">SUM(OFFSET($B11,0,1,1,Assumptions!$C$8))</f>
        <v>3000</v>
      </c>
      <c r="BD11" s="69" t="n">
        <f aca="true">SUM(OFFSET($B11,0,1+Assumptions!$C$8,1,SUM(Assumptions!$C$9)))</f>
        <v>3000</v>
      </c>
      <c r="BE11" s="69" t="n">
        <f aca="true">SUM(OFFSET($B11,0,1+SUM(Assumptions!$C$8:$C$9),1,SUM(Assumptions!$C$10)))</f>
        <v>3000</v>
      </c>
      <c r="BF11" s="69" t="n">
        <f aca="true">SUM(OFFSET($B11,0,1+SUM(Assumptions!$C$8:$C$10),1,SUM(Assumptions!$C$11)))</f>
        <v>3000</v>
      </c>
      <c r="BG11" s="69" t="n">
        <f aca="false">SUM(BC11:BF11)</f>
        <v>12000</v>
      </c>
    </row>
    <row r="12" customFormat="false" ht="15.75" hidden="false" customHeight="true" outlineLevel="0" collapsed="false">
      <c r="A12" s="64" t="s">
        <v>215</v>
      </c>
      <c r="B12" s="19" t="s">
        <v>216</v>
      </c>
      <c r="C12" s="99" t="n">
        <v>0</v>
      </c>
      <c r="D12" s="99" t="n">
        <v>0</v>
      </c>
      <c r="E12" s="99" t="n">
        <v>0</v>
      </c>
      <c r="F12" s="99" t="n">
        <v>0</v>
      </c>
      <c r="G12" s="99" t="n">
        <v>0</v>
      </c>
      <c r="H12" s="99" t="n">
        <v>0</v>
      </c>
      <c r="I12" s="99" t="n">
        <v>0</v>
      </c>
      <c r="J12" s="99" t="n">
        <v>0</v>
      </c>
      <c r="K12" s="99" t="n">
        <v>0</v>
      </c>
      <c r="L12" s="99" t="n">
        <v>0</v>
      </c>
      <c r="M12" s="99" t="n">
        <v>0</v>
      </c>
      <c r="N12" s="99" t="n">
        <v>0</v>
      </c>
      <c r="O12" s="99" t="n">
        <v>0</v>
      </c>
      <c r="P12" s="99" t="n">
        <v>0</v>
      </c>
      <c r="Q12" s="99" t="n">
        <v>0</v>
      </c>
      <c r="R12" s="99" t="n">
        <v>0</v>
      </c>
      <c r="S12" s="99" t="n">
        <v>0</v>
      </c>
      <c r="T12" s="99" t="n">
        <v>0</v>
      </c>
      <c r="U12" s="99" t="n">
        <v>0</v>
      </c>
      <c r="V12" s="99" t="n">
        <v>0</v>
      </c>
      <c r="W12" s="99" t="n">
        <v>0</v>
      </c>
      <c r="X12" s="99" t="n">
        <v>0</v>
      </c>
      <c r="Y12" s="99" t="n">
        <v>0</v>
      </c>
      <c r="Z12" s="99" t="n">
        <v>0</v>
      </c>
      <c r="AA12" s="99" t="n">
        <v>0</v>
      </c>
      <c r="AB12" s="99" t="n">
        <v>0</v>
      </c>
      <c r="AC12" s="99" t="n">
        <v>0</v>
      </c>
      <c r="AD12" s="99" t="n">
        <v>0</v>
      </c>
      <c r="AE12" s="99" t="n">
        <v>0</v>
      </c>
      <c r="AF12" s="99" t="n">
        <v>0</v>
      </c>
      <c r="AG12" s="99" t="n">
        <v>0</v>
      </c>
      <c r="AH12" s="99" t="n">
        <v>0</v>
      </c>
      <c r="AI12" s="99" t="n">
        <v>0</v>
      </c>
      <c r="AJ12" s="99" t="n">
        <v>0</v>
      </c>
      <c r="AK12" s="99" t="n">
        <v>0</v>
      </c>
      <c r="AL12" s="99" t="n">
        <v>0</v>
      </c>
      <c r="AM12" s="99" t="n">
        <v>0</v>
      </c>
      <c r="AN12" s="99" t="n">
        <v>0</v>
      </c>
      <c r="AO12" s="99" t="n">
        <v>0</v>
      </c>
      <c r="AP12" s="99" t="n">
        <v>0</v>
      </c>
      <c r="AQ12" s="99" t="n">
        <v>0</v>
      </c>
      <c r="AR12" s="99" t="n">
        <v>0</v>
      </c>
      <c r="AS12" s="99" t="n">
        <v>0</v>
      </c>
      <c r="AT12" s="99" t="n">
        <v>0</v>
      </c>
      <c r="AU12" s="99" t="n">
        <v>0</v>
      </c>
      <c r="AV12" s="99" t="n">
        <v>0</v>
      </c>
      <c r="AW12" s="99" t="n">
        <v>0</v>
      </c>
      <c r="AX12" s="99" t="n">
        <v>0</v>
      </c>
      <c r="AY12" s="99" t="n">
        <v>0</v>
      </c>
      <c r="AZ12" s="99" t="n">
        <v>0</v>
      </c>
      <c r="BA12" s="99" t="n">
        <v>0</v>
      </c>
      <c r="BB12" s="99" t="n">
        <v>0</v>
      </c>
      <c r="BC12" s="69" t="n">
        <f aca="true">SUM(OFFSET($B12,0,1,1,Assumptions!$C$8))</f>
        <v>0</v>
      </c>
      <c r="BD12" s="69" t="n">
        <f aca="true">SUM(OFFSET($B12,0,1+Assumptions!$C$8,1,SUM(Assumptions!$C$9)))</f>
        <v>0</v>
      </c>
      <c r="BE12" s="69" t="n">
        <f aca="true">SUM(OFFSET($B12,0,1+SUM(Assumptions!$C$8:$C$9),1,SUM(Assumptions!$C$10)))</f>
        <v>0</v>
      </c>
      <c r="BF12" s="69" t="n">
        <f aca="true">SUM(OFFSET($B12,0,1+SUM(Assumptions!$C$8:$C$10),1,SUM(Assumptions!$C$11)))</f>
        <v>0</v>
      </c>
      <c r="BG12" s="69" t="n">
        <f aca="false">SUM(BC12:BF12)</f>
        <v>0</v>
      </c>
    </row>
    <row r="13" s="29" customFormat="true" ht="15.75" hidden="false" customHeight="true" outlineLevel="0" collapsed="false">
      <c r="A13" s="53"/>
      <c r="B13" s="22" t="s">
        <v>378</v>
      </c>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t="n">
        <f aca="true">SUM(OFFSET($B13,0,1,1,Assumptions!$C$8))</f>
        <v>0</v>
      </c>
      <c r="BD13" s="69" t="n">
        <f aca="true">SUM(OFFSET($B13,0,1+Assumptions!$C$8,1,SUM(Assumptions!$C$9)))</f>
        <v>0</v>
      </c>
      <c r="BE13" s="69" t="n">
        <f aca="true">SUM(OFFSET($B13,0,1+SUM(Assumptions!$C$8:$C$9),1,SUM(Assumptions!$C$10)))</f>
        <v>0</v>
      </c>
      <c r="BF13" s="69" t="n">
        <f aca="true">SUM(OFFSET($B13,0,1+SUM(Assumptions!$C$8:$C$10),1,SUM(Assumptions!$C$11)))</f>
        <v>0</v>
      </c>
      <c r="BG13" s="69" t="n">
        <f aca="false">SUM(BC13:BF13)</f>
        <v>0</v>
      </c>
    </row>
    <row r="14" s="17" customFormat="true" ht="15.75" hidden="false" customHeight="true" outlineLevel="0" collapsed="false">
      <c r="A14" s="72" t="s">
        <v>283</v>
      </c>
      <c r="B14" s="65" t="s">
        <v>284</v>
      </c>
      <c r="C14" s="68" t="n">
        <f aca="true">OFFSET(BalanceSheet!$B12,0,COLUMN(C$4)-COLUMN($B$4),1,1)-OFFSET(BalanceSheet!$B12,0,COLUMN(C$4)-COLUMN($B$4)+1,1,1)</f>
        <v>666.666666666657</v>
      </c>
      <c r="D14" s="68" t="n">
        <f aca="true">OFFSET(BalanceSheet!$B12,0,COLUMN(D$4)-COLUMN($B$4),1,1)-OFFSET(BalanceSheet!$B12,0,COLUMN(D$4)-COLUMN($B$4)+1,1,1)</f>
        <v>6745.06666666668</v>
      </c>
      <c r="E14" s="68" t="n">
        <f aca="true">OFFSET(BalanceSheet!$B12,0,COLUMN(E$4)-COLUMN($B$4),1,1)-OFFSET(BalanceSheet!$B12,0,COLUMN(E$4)-COLUMN($B$4)+1,1,1)</f>
        <v>-1933.33333333334</v>
      </c>
      <c r="F14" s="68" t="n">
        <f aca="true">OFFSET(BalanceSheet!$B12,0,COLUMN(F$4)-COLUMN($B$4),1,1)-OFFSET(BalanceSheet!$B12,0,COLUMN(F$4)-COLUMN($B$4)+1,1,1)</f>
        <v>-2973.33333333334</v>
      </c>
      <c r="G14" s="68" t="n">
        <f aca="true">OFFSET(BalanceSheet!$B12,0,COLUMN(G$4)-COLUMN($B$4),1,1)-OFFSET(BalanceSheet!$B12,0,COLUMN(G$4)-COLUMN($B$4)+1,1,1)</f>
        <v>-1897.52380952379</v>
      </c>
      <c r="H14" s="68" t="n">
        <f aca="true">OFFSET(BalanceSheet!$B12,0,COLUMN(H$4)-COLUMN($B$4),1,1)-OFFSET(BalanceSheet!$B12,0,COLUMN(H$4)-COLUMN($B$4)+1,1,1)</f>
        <v>-3771.71428571429</v>
      </c>
      <c r="I14" s="68" t="n">
        <f aca="true">OFFSET(BalanceSheet!$B12,0,COLUMN(I$4)-COLUMN($B$4),1,1)-OFFSET(BalanceSheet!$B12,0,COLUMN(I$4)-COLUMN($B$4)+1,1,1)</f>
        <v>4722.45714285714</v>
      </c>
      <c r="J14" s="68" t="n">
        <f aca="true">OFFSET(BalanceSheet!$B12,0,COLUMN(J$4)-COLUMN($B$4),1,1)-OFFSET(BalanceSheet!$B12,0,COLUMN(J$4)-COLUMN($B$4)+1,1,1)</f>
        <v>2652.85714285716</v>
      </c>
      <c r="K14" s="68" t="n">
        <f aca="true">OFFSET(BalanceSheet!$B12,0,COLUMN(K$4)-COLUMN($B$4),1,1)-OFFSET(BalanceSheet!$B12,0,COLUMN(K$4)-COLUMN($B$4)+1,1,1)</f>
        <v>3731.42857142855</v>
      </c>
      <c r="L14" s="68" t="n">
        <f aca="true">OFFSET(BalanceSheet!$B12,0,COLUMN(L$4)-COLUMN($B$4),1,1)-OFFSET(BalanceSheet!$B12,0,COLUMN(L$4)-COLUMN($B$4)+1,1,1)</f>
        <v>-1130.57142857142</v>
      </c>
      <c r="M14" s="68" t="n">
        <f aca="true">OFFSET(BalanceSheet!$B12,0,COLUMN(M$4)-COLUMN($B$4),1,1)-OFFSET(BalanceSheet!$B12,0,COLUMN(M$4)-COLUMN($B$4)+1,1,1)</f>
        <v>-6030</v>
      </c>
      <c r="N14" s="68" t="n">
        <f aca="true">OFFSET(BalanceSheet!$B12,0,COLUMN(N$4)-COLUMN($B$4),1,1)-OFFSET(BalanceSheet!$B12,0,COLUMN(N$4)-COLUMN($B$4)+1,1,1)</f>
        <v>-3150</v>
      </c>
      <c r="O14" s="68" t="n">
        <f aca="true">OFFSET(BalanceSheet!$B12,0,COLUMN(O$4)-COLUMN($B$4),1,1)-OFFSET(BalanceSheet!$B12,0,COLUMN(O$4)-COLUMN($B$4)+1,1,1)</f>
        <v>-720</v>
      </c>
      <c r="P14" s="68" t="n">
        <f aca="true">OFFSET(BalanceSheet!$B12,0,COLUMN(P$4)-COLUMN($B$4),1,1)-OFFSET(BalanceSheet!$B12,0,COLUMN(P$4)-COLUMN($B$4)+1,1,1)</f>
        <v>-4500</v>
      </c>
      <c r="Q14" s="68" t="n">
        <f aca="true">OFFSET(BalanceSheet!$B12,0,COLUMN(Q$4)-COLUMN($B$4),1,1)-OFFSET(BalanceSheet!$B12,0,COLUMN(Q$4)-COLUMN($B$4)+1,1,1)</f>
        <v>900</v>
      </c>
      <c r="R14" s="68" t="n">
        <f aca="true">OFFSET(BalanceSheet!$B12,0,COLUMN(R$4)-COLUMN($B$4),1,1)-OFFSET(BalanceSheet!$B12,0,COLUMN(R$4)-COLUMN($B$4)+1,1,1)</f>
        <v>702</v>
      </c>
      <c r="S14" s="68" t="n">
        <f aca="true">OFFSET(BalanceSheet!$B12,0,COLUMN(S$4)-COLUMN($B$4),1,1)-OFFSET(BalanceSheet!$B12,0,COLUMN(S$4)-COLUMN($B$4)+1,1,1)</f>
        <v>-3762</v>
      </c>
      <c r="T14" s="68" t="n">
        <f aca="true">OFFSET(BalanceSheet!$B12,0,COLUMN(T$4)-COLUMN($B$4),1,1)-OFFSET(BalanceSheet!$B12,0,COLUMN(T$4)-COLUMN($B$4)+1,1,1)</f>
        <v>-1944</v>
      </c>
      <c r="U14" s="68" t="n">
        <f aca="true">OFFSET(BalanceSheet!$B12,0,COLUMN(U$4)-COLUMN($B$4),1,1)-OFFSET(BalanceSheet!$B12,0,COLUMN(U$4)-COLUMN($B$4)+1,1,1)</f>
        <v>-2322</v>
      </c>
      <c r="V14" s="68" t="n">
        <f aca="true">OFFSET(BalanceSheet!$B12,0,COLUMN(V$4)-COLUMN($B$4),1,1)-OFFSET(BalanceSheet!$B12,0,COLUMN(V$4)-COLUMN($B$4)+1,1,1)</f>
        <v>2150</v>
      </c>
      <c r="W14" s="68" t="n">
        <f aca="true">OFFSET(BalanceSheet!$B12,0,COLUMN(W$4)-COLUMN($B$4),1,1)-OFFSET(BalanceSheet!$B12,0,COLUMN(W$4)-COLUMN($B$4)+1,1,1)</f>
        <v>3618</v>
      </c>
      <c r="X14" s="68" t="n">
        <f aca="true">OFFSET(BalanceSheet!$B12,0,COLUMN(X$4)-COLUMN($B$4),1,1)-OFFSET(BalanceSheet!$B12,0,COLUMN(X$4)-COLUMN($B$4)+1,1,1)</f>
        <v>880</v>
      </c>
      <c r="Y14" s="68" t="n">
        <f aca="true">OFFSET(BalanceSheet!$B12,0,COLUMN(Y$4)-COLUMN($B$4),1,1)-OFFSET(BalanceSheet!$B12,0,COLUMN(Y$4)-COLUMN($B$4)+1,1,1)</f>
        <v>2062</v>
      </c>
      <c r="Z14" s="68" t="n">
        <f aca="true">OFFSET(BalanceSheet!$B12,0,COLUMN(Z$4)-COLUMN($B$4),1,1)-OFFSET(BalanceSheet!$B12,0,COLUMN(Z$4)-COLUMN($B$4)+1,1,1)</f>
        <v>-4938.85714285713</v>
      </c>
      <c r="AA14" s="68" t="n">
        <f aca="true">OFFSET(BalanceSheet!$B12,0,COLUMN(AA$4)-COLUMN($B$4),1,1)-OFFSET(BalanceSheet!$B12,0,COLUMN(AA$4)-COLUMN($B$4)+1,1,1)</f>
        <v>-5385.14285714287</v>
      </c>
      <c r="AB14" s="68" t="n">
        <f aca="true">OFFSET(BalanceSheet!$B12,0,COLUMN(AB$4)-COLUMN($B$4),1,1)-OFFSET(BalanceSheet!$B12,0,COLUMN(AB$4)-COLUMN($B$4)+1,1,1)</f>
        <v>-906</v>
      </c>
      <c r="AC14" s="68" t="n">
        <f aca="true">OFFSET(BalanceSheet!$B12,0,COLUMN(AC$4)-COLUMN($B$4),1,1)-OFFSET(BalanceSheet!$B12,0,COLUMN(AC$4)-COLUMN($B$4)+1,1,1)</f>
        <v>-1102.85714285713</v>
      </c>
      <c r="AD14" s="68" t="n">
        <f aca="true">OFFSET(BalanceSheet!$B12,0,COLUMN(AD$4)-COLUMN($B$4),1,1)-OFFSET(BalanceSheet!$B12,0,COLUMN(AD$4)-COLUMN($B$4)+1,1,1)</f>
        <v>-122.285714285739</v>
      </c>
      <c r="AE14" s="68" t="n">
        <f aca="true">OFFSET(BalanceSheet!$B12,0,COLUMN(AE$4)-COLUMN($B$4),1,1)-OFFSET(BalanceSheet!$B12,0,COLUMN(AE$4)-COLUMN($B$4)+1,1,1)</f>
        <v>-194.85714285713</v>
      </c>
      <c r="AF14" s="68" t="n">
        <f aca="true">OFFSET(BalanceSheet!$B12,0,COLUMN(AF$4)-COLUMN($B$4),1,1)-OFFSET(BalanceSheet!$B12,0,COLUMN(AF$4)-COLUMN($B$4)+1,1,1)</f>
        <v>1529.42857142858</v>
      </c>
      <c r="AG14" s="68" t="n">
        <f aca="true">OFFSET(BalanceSheet!$B12,0,COLUMN(AG$4)-COLUMN($B$4),1,1)-OFFSET(BalanceSheet!$B12,0,COLUMN(AG$4)-COLUMN($B$4)+1,1,1)</f>
        <v>-1066.85714285716</v>
      </c>
      <c r="AH14" s="68" t="n">
        <f aca="true">OFFSET(BalanceSheet!$B12,0,COLUMN(AH$4)-COLUMN($B$4),1,1)-OFFSET(BalanceSheet!$B12,0,COLUMN(AH$4)-COLUMN($B$4)+1,1,1)</f>
        <v>274.28571428571</v>
      </c>
      <c r="AI14" s="68" t="n">
        <f aca="true">OFFSET(BalanceSheet!$B12,0,COLUMN(AI$4)-COLUMN($B$4),1,1)-OFFSET(BalanceSheet!$B12,0,COLUMN(AI$4)-COLUMN($B$4)+1,1,1)</f>
        <v>-1217.14285714284</v>
      </c>
      <c r="AJ14" s="68" t="n">
        <f aca="true">OFFSET(BalanceSheet!$B12,0,COLUMN(AJ$4)-COLUMN($B$4),1,1)-OFFSET(BalanceSheet!$B12,0,COLUMN(AJ$4)-COLUMN($B$4)+1,1,1)</f>
        <v>-4011.42857142858</v>
      </c>
      <c r="AK14" s="68" t="n">
        <f aca="true">OFFSET(BalanceSheet!$B12,0,COLUMN(AK$4)-COLUMN($B$4),1,1)-OFFSET(BalanceSheet!$B12,0,COLUMN(AK$4)-COLUMN($B$4)+1,1,1)</f>
        <v>-960</v>
      </c>
      <c r="AL14" s="68" t="n">
        <f aca="true">OFFSET(BalanceSheet!$B12,0,COLUMN(AL$4)-COLUMN($B$4),1,1)-OFFSET(BalanceSheet!$B12,0,COLUMN(AL$4)-COLUMN($B$4)+1,1,1)</f>
        <v>-1714.28571428571</v>
      </c>
      <c r="AM14" s="68" t="n">
        <f aca="true">OFFSET(BalanceSheet!$B12,0,COLUMN(AM$4)-COLUMN($B$4),1,1)-OFFSET(BalanceSheet!$B12,0,COLUMN(AM$4)-COLUMN($B$4)+1,1,1)</f>
        <v>-1062.85714285713</v>
      </c>
      <c r="AN14" s="68" t="n">
        <f aca="true">OFFSET(BalanceSheet!$B12,0,COLUMN(AN$4)-COLUMN($B$4),1,1)-OFFSET(BalanceSheet!$B12,0,COLUMN(AN$4)-COLUMN($B$4)+1,1,1)</f>
        <v>1525.71428571426</v>
      </c>
      <c r="AO14" s="68" t="n">
        <f aca="true">OFFSET(BalanceSheet!$B12,0,COLUMN(AO$4)-COLUMN($B$4),1,1)-OFFSET(BalanceSheet!$B12,0,COLUMN(AO$4)-COLUMN($B$4)+1,1,1)</f>
        <v>-1577.14285714284</v>
      </c>
      <c r="AP14" s="68" t="n">
        <f aca="true">OFFSET(BalanceSheet!$B12,0,COLUMN(AP$4)-COLUMN($B$4),1,1)-OFFSET(BalanceSheet!$B12,0,COLUMN(AP$4)-COLUMN($B$4)+1,1,1)</f>
        <v>2989.71428571429</v>
      </c>
      <c r="AQ14" s="68" t="n">
        <f aca="true">OFFSET(BalanceSheet!$B12,0,COLUMN(AQ$4)-COLUMN($B$4),1,1)-OFFSET(BalanceSheet!$B12,0,COLUMN(AQ$4)-COLUMN($B$4)+1,1,1)</f>
        <v>9884.57142857142</v>
      </c>
      <c r="AR14" s="68" t="n">
        <f aca="true">OFFSET(BalanceSheet!$B12,0,COLUMN(AR$4)-COLUMN($B$4),1,1)-OFFSET(BalanceSheet!$B12,0,COLUMN(AR$4)-COLUMN($B$4)+1,1,1)</f>
        <v>7241.14285714287</v>
      </c>
      <c r="AS14" s="68" t="n">
        <f aca="true">OFFSET(BalanceSheet!$B12,0,COLUMN(AS$4)-COLUMN($B$4),1,1)-OFFSET(BalanceSheet!$B12,0,COLUMN(AS$4)-COLUMN($B$4)+1,1,1)</f>
        <v>17115.4285714286</v>
      </c>
      <c r="AT14" s="68" t="n">
        <f aca="true">OFFSET(BalanceSheet!$B12,0,COLUMN(AT$4)-COLUMN($B$4),1,1)-OFFSET(BalanceSheet!$B12,0,COLUMN(AT$4)-COLUMN($B$4)+1,1,1)</f>
        <v>19121.8285714286</v>
      </c>
      <c r="AU14" s="68" t="n">
        <f aca="true">OFFSET(BalanceSheet!$B12,0,COLUMN(AU$4)-COLUMN($B$4),1,1)-OFFSET(BalanceSheet!$B12,0,COLUMN(AU$4)-COLUMN($B$4)+1,1,1)</f>
        <v>11359.5428571429</v>
      </c>
      <c r="AV14" s="68" t="n">
        <f aca="true">OFFSET(BalanceSheet!$B12,0,COLUMN(AV$4)-COLUMN($B$4),1,1)-OFFSET(BalanceSheet!$B12,0,COLUMN(AV$4)-COLUMN($B$4)+1,1,1)</f>
        <v>4721.14285714286</v>
      </c>
      <c r="AW14" s="68" t="n">
        <f aca="true">OFFSET(BalanceSheet!$B12,0,COLUMN(AW$4)-COLUMN($B$4),1,1)-OFFSET(BalanceSheet!$B12,0,COLUMN(AW$4)-COLUMN($B$4)+1,1,1)</f>
        <v>-14224.4571428571</v>
      </c>
      <c r="AX14" s="68" t="n">
        <f aca="true">OFFSET(BalanceSheet!$B12,0,COLUMN(AX$4)-COLUMN($B$4),1,1)-OFFSET(BalanceSheet!$B12,0,COLUMN(AX$4)-COLUMN($B$4)+1,1,1)</f>
        <v>-19782.8571428572</v>
      </c>
      <c r="AY14" s="68" t="n">
        <f aca="true">OFFSET(BalanceSheet!$B12,0,COLUMN(AY$4)-COLUMN($B$4),1,1)-OFFSET(BalanceSheet!$B12,0,COLUMN(AY$4)-COLUMN($B$4)+1,1,1)</f>
        <v>-20596.1142857143</v>
      </c>
      <c r="AZ14" s="68" t="n">
        <f aca="true">OFFSET(BalanceSheet!$B12,0,COLUMN(AZ$4)-COLUMN($B$4),1,1)-OFFSET(BalanceSheet!$B12,0,COLUMN(AZ$4)-COLUMN($B$4)+1,1,1)</f>
        <v>-17733.2571428572</v>
      </c>
      <c r="BA14" s="68" t="n">
        <f aca="true">OFFSET(BalanceSheet!$B12,0,COLUMN(BA$4)-COLUMN($B$4),1,1)-OFFSET(BalanceSheet!$B12,0,COLUMN(BA$4)-COLUMN($B$4)+1,1,1)</f>
        <v>-5184</v>
      </c>
      <c r="BB14" s="68" t="n">
        <f aca="true">OFFSET(BalanceSheet!$B12,0,COLUMN(BB$4)-COLUMN($B$4),1,1)-OFFSET(BalanceSheet!$B12,0,COLUMN(BB$4)-COLUMN($B$4)+1,1,1)</f>
        <v>-586.971428571414</v>
      </c>
      <c r="BC14" s="69" t="n">
        <f aca="true">SUM(OFFSET($B14,0,1,1,Assumptions!$C$8))</f>
        <v>-3088</v>
      </c>
      <c r="BD14" s="69" t="n">
        <f aca="true">SUM(OFFSET($B14,0,1+Assumptions!$C$8,1,SUM(Assumptions!$C$9)))</f>
        <v>-13446</v>
      </c>
      <c r="BE14" s="69" t="n">
        <f aca="true">SUM(OFFSET($B14,0,1+SUM(Assumptions!$C$8:$C$9),1,SUM(Assumptions!$C$10)))</f>
        <v>-9700.28571428571</v>
      </c>
      <c r="BF14" s="69" t="n">
        <f aca="true">SUM(OFFSET($B14,0,1+SUM(Assumptions!$C$8:$C$10),1,SUM(Assumptions!$C$11)))</f>
        <v>-5674.28571428571</v>
      </c>
      <c r="BG14" s="69" t="n">
        <f aca="false">SUM(BC14:BF14)</f>
        <v>-31908.5714285714</v>
      </c>
    </row>
    <row r="15" s="17" customFormat="true" ht="15.75" hidden="false" customHeight="true" outlineLevel="0" collapsed="false">
      <c r="A15" s="72" t="s">
        <v>285</v>
      </c>
      <c r="B15" s="65" t="s">
        <v>286</v>
      </c>
      <c r="C15" s="68" t="n">
        <f aca="true">OFFSET(BalanceSheet!$B13,0,COLUMN(C$4)-COLUMN($B$4),1,1)-OFFSET(BalanceSheet!$B13,0,COLUMN(C$4)-COLUMN($B$4)+1,1,1)</f>
        <v>5850</v>
      </c>
      <c r="D15" s="68" t="n">
        <f aca="true">OFFSET(BalanceSheet!$B13,0,COLUMN(D$4)-COLUMN($B$4),1,1)-OFFSET(BalanceSheet!$B13,0,COLUMN(D$4)-COLUMN($B$4)+1,1,1)</f>
        <v>20288.6333333334</v>
      </c>
      <c r="E15" s="68" t="n">
        <f aca="true">OFFSET(BalanceSheet!$B13,0,COLUMN(E$4)-COLUMN($B$4),1,1)-OFFSET(BalanceSheet!$B13,0,COLUMN(E$4)-COLUMN($B$4)+1,1,1)</f>
        <v>1173.33333333331</v>
      </c>
      <c r="F15" s="68" t="n">
        <f aca="true">OFFSET(BalanceSheet!$B13,0,COLUMN(F$4)-COLUMN($B$4),1,1)-OFFSET(BalanceSheet!$B13,0,COLUMN(F$4)-COLUMN($B$4)+1,1,1)</f>
        <v>-4837.47619047615</v>
      </c>
      <c r="G15" s="68" t="n">
        <f aca="true">OFFSET(BalanceSheet!$B13,0,COLUMN(G$4)-COLUMN($B$4),1,1)-OFFSET(BalanceSheet!$B13,0,COLUMN(G$4)-COLUMN($B$4)+1,1,1)</f>
        <v>-14876.2357142858</v>
      </c>
      <c r="H15" s="68" t="n">
        <f aca="true">OFFSET(BalanceSheet!$B13,0,COLUMN(H$4)-COLUMN($B$4),1,1)-OFFSET(BalanceSheet!$B13,0,COLUMN(H$4)-COLUMN($B$4)+1,1,1)</f>
        <v>-10506.1535714286</v>
      </c>
      <c r="I15" s="68" t="n">
        <f aca="true">OFFSET(BalanceSheet!$B13,0,COLUMN(I$4)-COLUMN($B$4),1,1)-OFFSET(BalanceSheet!$B13,0,COLUMN(I$4)-COLUMN($B$4)+1,1,1)</f>
        <v>15237.3630952381</v>
      </c>
      <c r="J15" s="68" t="n">
        <f aca="true">OFFSET(BalanceSheet!$B13,0,COLUMN(J$4)-COLUMN($B$4),1,1)-OFFSET(BalanceSheet!$B13,0,COLUMN(J$4)-COLUMN($B$4)+1,1,1)</f>
        <v>1699.26190476189</v>
      </c>
      <c r="K15" s="68" t="n">
        <f aca="true">OFFSET(BalanceSheet!$B13,0,COLUMN(K$4)-COLUMN($B$4),1,1)-OFFSET(BalanceSheet!$B13,0,COLUMN(K$4)-COLUMN($B$4)+1,1,1)</f>
        <v>8227.83928571426</v>
      </c>
      <c r="L15" s="68" t="n">
        <f aca="true">OFFSET(BalanceSheet!$B13,0,COLUMN(L$4)-COLUMN($B$4),1,1)-OFFSET(BalanceSheet!$B13,0,COLUMN(L$4)-COLUMN($B$4)+1,1,1)</f>
        <v>-5204.9821428571</v>
      </c>
      <c r="M15" s="68" t="n">
        <f aca="true">OFFSET(BalanceSheet!$B13,0,COLUMN(M$4)-COLUMN($B$4),1,1)-OFFSET(BalanceSheet!$B13,0,COLUMN(M$4)-COLUMN($B$4)+1,1,1)</f>
        <v>-14294.5</v>
      </c>
      <c r="N15" s="68" t="n">
        <f aca="true">OFFSET(BalanceSheet!$B13,0,COLUMN(N$4)-COLUMN($B$4),1,1)-OFFSET(BalanceSheet!$B13,0,COLUMN(N$4)-COLUMN($B$4)+1,1,1)</f>
        <v>-8111.88095238095</v>
      </c>
      <c r="O15" s="68" t="n">
        <f aca="true">OFFSET(BalanceSheet!$B13,0,COLUMN(O$4)-COLUMN($B$4),1,1)-OFFSET(BalanceSheet!$B13,0,COLUMN(O$4)-COLUMN($B$4)+1,1,1)</f>
        <v>-5143.51190476195</v>
      </c>
      <c r="P15" s="68" t="n">
        <f aca="true">OFFSET(BalanceSheet!$B13,0,COLUMN(P$4)-COLUMN($B$4),1,1)-OFFSET(BalanceSheet!$B13,0,COLUMN(P$4)-COLUMN($B$4)+1,1,1)</f>
        <v>-12361.1309523809</v>
      </c>
      <c r="Q15" s="68" t="n">
        <f aca="true">OFFSET(BalanceSheet!$B13,0,COLUMN(Q$4)-COLUMN($B$4),1,1)-OFFSET(BalanceSheet!$B13,0,COLUMN(Q$4)-COLUMN($B$4)+1,1,1)</f>
        <v>3653.71428571432</v>
      </c>
      <c r="R15" s="68" t="n">
        <f aca="true">OFFSET(BalanceSheet!$B13,0,COLUMN(R$4)-COLUMN($B$4),1,1)-OFFSET(BalanceSheet!$B13,0,COLUMN(R$4)-COLUMN($B$4)+1,1,1)</f>
        <v>3995.15476190473</v>
      </c>
      <c r="S15" s="68" t="n">
        <f aca="true">OFFSET(BalanceSheet!$B13,0,COLUMN(S$4)-COLUMN($B$4),1,1)-OFFSET(BalanceSheet!$B13,0,COLUMN(S$4)-COLUMN($B$4)+1,1,1)</f>
        <v>-2522.47023809521</v>
      </c>
      <c r="T15" s="68" t="n">
        <f aca="true">OFFSET(BalanceSheet!$B13,0,COLUMN(T$4)-COLUMN($B$4),1,1)-OFFSET(BalanceSheet!$B13,0,COLUMN(T$4)-COLUMN($B$4)+1,1,1)</f>
        <v>-2918.80952380953</v>
      </c>
      <c r="U15" s="68" t="n">
        <f aca="true">OFFSET(BalanceSheet!$B13,0,COLUMN(U$4)-COLUMN($B$4),1,1)-OFFSET(BalanceSheet!$B13,0,COLUMN(U$4)-COLUMN($B$4)+1,1,1)</f>
        <v>-11556.5416666667</v>
      </c>
      <c r="V15" s="68" t="n">
        <f aca="true">OFFSET(BalanceSheet!$B13,0,COLUMN(V$4)-COLUMN($B$4),1,1)-OFFSET(BalanceSheet!$B13,0,COLUMN(V$4)-COLUMN($B$4)+1,1,1)</f>
        <v>3077.48214285716</v>
      </c>
      <c r="W15" s="68" t="n">
        <f aca="true">OFFSET(BalanceSheet!$B13,0,COLUMN(W$4)-COLUMN($B$4),1,1)-OFFSET(BalanceSheet!$B13,0,COLUMN(W$4)-COLUMN($B$4)+1,1,1)</f>
        <v>9031.6071428571</v>
      </c>
      <c r="X15" s="68" t="n">
        <f aca="true">OFFSET(BalanceSheet!$B13,0,COLUMN(X$4)-COLUMN($B$4),1,1)-OFFSET(BalanceSheet!$B13,0,COLUMN(X$4)-COLUMN($B$4)+1,1,1)</f>
        <v>-1410.25595238095</v>
      </c>
      <c r="Y15" s="68" t="n">
        <f aca="true">OFFSET(BalanceSheet!$B13,0,COLUMN(Y$4)-COLUMN($B$4),1,1)-OFFSET(BalanceSheet!$B13,0,COLUMN(Y$4)-COLUMN($B$4)+1,1,1)</f>
        <v>-1321.67857142858</v>
      </c>
      <c r="Z15" s="68" t="n">
        <f aca="true">OFFSET(BalanceSheet!$B13,0,COLUMN(Z$4)-COLUMN($B$4),1,1)-OFFSET(BalanceSheet!$B13,0,COLUMN(Z$4)-COLUMN($B$4)+1,1,1)</f>
        <v>-13594.0952380952</v>
      </c>
      <c r="AA15" s="68" t="n">
        <f aca="true">OFFSET(BalanceSheet!$B13,0,COLUMN(AA$4)-COLUMN($B$4),1,1)-OFFSET(BalanceSheet!$B13,0,COLUMN(AA$4)-COLUMN($B$4)+1,1,1)</f>
        <v>-4415.99999999994</v>
      </c>
      <c r="AB15" s="68" t="n">
        <f aca="true">OFFSET(BalanceSheet!$B13,0,COLUMN(AB$4)-COLUMN($B$4),1,1)-OFFSET(BalanceSheet!$B13,0,COLUMN(AB$4)-COLUMN($B$4)+1,1,1)</f>
        <v>1257.88095238095</v>
      </c>
      <c r="AC15" s="68" t="n">
        <f aca="true">OFFSET(BalanceSheet!$B13,0,COLUMN(AC$4)-COLUMN($B$4),1,1)-OFFSET(BalanceSheet!$B13,0,COLUMN(AC$4)-COLUMN($B$4)+1,1,1)</f>
        <v>-2812.84523809527</v>
      </c>
      <c r="AD15" s="68" t="n">
        <f aca="true">OFFSET(BalanceSheet!$B13,0,COLUMN(AD$4)-COLUMN($B$4),1,1)-OFFSET(BalanceSheet!$B13,0,COLUMN(AD$4)-COLUMN($B$4)+1,1,1)</f>
        <v>-1262.53571428574</v>
      </c>
      <c r="AE15" s="68" t="n">
        <f aca="true">OFFSET(BalanceSheet!$B13,0,COLUMN(AE$4)-COLUMN($B$4),1,1)-OFFSET(BalanceSheet!$B13,0,COLUMN(AE$4)-COLUMN($B$4)+1,1,1)</f>
        <v>-5416.5</v>
      </c>
      <c r="AF15" s="68" t="n">
        <f aca="true">OFFSET(BalanceSheet!$B13,0,COLUMN(AF$4)-COLUMN($B$4),1,1)-OFFSET(BalanceSheet!$B13,0,COLUMN(AF$4)-COLUMN($B$4)+1,1,1)</f>
        <v>-182.767857142782</v>
      </c>
      <c r="AG15" s="68" t="n">
        <f aca="true">OFFSET(BalanceSheet!$B13,0,COLUMN(AG$4)-COLUMN($B$4),1,1)-OFFSET(BalanceSheet!$B13,0,COLUMN(AG$4)-COLUMN($B$4)+1,1,1)</f>
        <v>-5705.36904761911</v>
      </c>
      <c r="AH15" s="68" t="n">
        <f aca="true">OFFSET(BalanceSheet!$B13,0,COLUMN(AH$4)-COLUMN($B$4),1,1)-OFFSET(BalanceSheet!$B13,0,COLUMN(AH$4)-COLUMN($B$4)+1,1,1)</f>
        <v>-3801.02380952373</v>
      </c>
      <c r="AI15" s="68" t="n">
        <f aca="true">OFFSET(BalanceSheet!$B13,0,COLUMN(AI$4)-COLUMN($B$4),1,1)-OFFSET(BalanceSheet!$B13,0,COLUMN(AI$4)-COLUMN($B$4)+1,1,1)</f>
        <v>-4255.41071428574</v>
      </c>
      <c r="AJ15" s="68" t="n">
        <f aca="true">OFFSET(BalanceSheet!$B13,0,COLUMN(AJ$4)-COLUMN($B$4),1,1)-OFFSET(BalanceSheet!$B13,0,COLUMN(AJ$4)-COLUMN($B$4)+1,1,1)</f>
        <v>-9572.65476190485</v>
      </c>
      <c r="AK15" s="68" t="n">
        <f aca="true">OFFSET(BalanceSheet!$B13,0,COLUMN(AK$4)-COLUMN($B$4),1,1)-OFFSET(BalanceSheet!$B13,0,COLUMN(AK$4)-COLUMN($B$4)+1,1,1)</f>
        <v>710.809523809527</v>
      </c>
      <c r="AL15" s="68" t="n">
        <f aca="true">OFFSET(BalanceSheet!$B13,0,COLUMN(AL$4)-COLUMN($B$4),1,1)-OFFSET(BalanceSheet!$B13,0,COLUMN(AL$4)-COLUMN($B$4)+1,1,1)</f>
        <v>-328.297619047575</v>
      </c>
      <c r="AM15" s="68" t="n">
        <f aca="true">OFFSET(BalanceSheet!$B13,0,COLUMN(AM$4)-COLUMN($B$4),1,1)-OFFSET(BalanceSheet!$B13,0,COLUMN(AM$4)-COLUMN($B$4)+1,1,1)</f>
        <v>-1536.89285714284</v>
      </c>
      <c r="AN15" s="68" t="n">
        <f aca="true">OFFSET(BalanceSheet!$B13,0,COLUMN(AN$4)-COLUMN($B$4),1,1)-OFFSET(BalanceSheet!$B13,0,COLUMN(AN$4)-COLUMN($B$4)+1,1,1)</f>
        <v>6180.15476190473</v>
      </c>
      <c r="AO15" s="68" t="n">
        <f aca="true">OFFSET(BalanceSheet!$B13,0,COLUMN(AO$4)-COLUMN($B$4),1,1)-OFFSET(BalanceSheet!$B13,0,COLUMN(AO$4)-COLUMN($B$4)+1,1,1)</f>
        <v>-5712.21428571426</v>
      </c>
      <c r="AP15" s="68" t="n">
        <f aca="true">OFFSET(BalanceSheet!$B13,0,COLUMN(AP$4)-COLUMN($B$4),1,1)-OFFSET(BalanceSheet!$B13,0,COLUMN(AP$4)-COLUMN($B$4)+1,1,1)</f>
        <v>12087.65</v>
      </c>
      <c r="AQ15" s="68" t="n">
        <f aca="true">OFFSET(BalanceSheet!$B13,0,COLUMN(AQ$4)-COLUMN($B$4),1,1)-OFFSET(BalanceSheet!$B13,0,COLUMN(AQ$4)-COLUMN($B$4)+1,1,1)</f>
        <v>22517.3285714286</v>
      </c>
      <c r="AR15" s="68" t="n">
        <f aca="true">OFFSET(BalanceSheet!$B13,0,COLUMN(AR$4)-COLUMN($B$4),1,1)-OFFSET(BalanceSheet!$B13,0,COLUMN(AR$4)-COLUMN($B$4)+1,1,1)</f>
        <v>18544.2428571428</v>
      </c>
      <c r="AS15" s="68" t="n">
        <f aca="true">OFFSET(BalanceSheet!$B13,0,COLUMN(AS$4)-COLUMN($B$4),1,1)-OFFSET(BalanceSheet!$B13,0,COLUMN(AS$4)-COLUMN($B$4)+1,1,1)</f>
        <v>43752.4619047619</v>
      </c>
      <c r="AT15" s="68" t="n">
        <f aca="true">OFFSET(BalanceSheet!$B13,0,COLUMN(AT$4)-COLUMN($B$4),1,1)-OFFSET(BalanceSheet!$B13,0,COLUMN(AT$4)-COLUMN($B$4)+1,1,1)</f>
        <v>42387.1161904762</v>
      </c>
      <c r="AU15" s="68" t="n">
        <f aca="true">OFFSET(BalanceSheet!$B13,0,COLUMN(AU$4)-COLUMN($B$4),1,1)-OFFSET(BalanceSheet!$B13,0,COLUMN(AU$4)-COLUMN($B$4)+1,1,1)</f>
        <v>32132.5114285714</v>
      </c>
      <c r="AV15" s="68" t="n">
        <f aca="true">OFFSET(BalanceSheet!$B13,0,COLUMN(AV$4)-COLUMN($B$4),1,1)-OFFSET(BalanceSheet!$B13,0,COLUMN(AV$4)-COLUMN($B$4)+1,1,1)</f>
        <v>2002.72500000003</v>
      </c>
      <c r="AW15" s="68" t="n">
        <f aca="true">OFFSET(BalanceSheet!$B13,0,COLUMN(AW$4)-COLUMN($B$4),1,1)-OFFSET(BalanceSheet!$B13,0,COLUMN(AW$4)-COLUMN($B$4)+1,1,1)</f>
        <v>-54203.6071428572</v>
      </c>
      <c r="AX15" s="68" t="n">
        <f aca="true">OFFSET(BalanceSheet!$B13,0,COLUMN(AX$4)-COLUMN($B$4),1,1)-OFFSET(BalanceSheet!$B13,0,COLUMN(AX$4)-COLUMN($B$4)+1,1,1)</f>
        <v>-60020.0114285714</v>
      </c>
      <c r="AY15" s="68" t="n">
        <f aca="true">OFFSET(BalanceSheet!$B13,0,COLUMN(AY$4)-COLUMN($B$4),1,1)-OFFSET(BalanceSheet!$B13,0,COLUMN(AY$4)-COLUMN($B$4)+1,1,1)</f>
        <v>-49637.324047619</v>
      </c>
      <c r="AZ15" s="68" t="n">
        <f aca="true">OFFSET(BalanceSheet!$B13,0,COLUMN(AZ$4)-COLUMN($B$4),1,1)-OFFSET(BalanceSheet!$B13,0,COLUMN(AZ$4)-COLUMN($B$4)+1,1,1)</f>
        <v>-24038.3733333333</v>
      </c>
      <c r="BA15" s="68" t="n">
        <f aca="true">OFFSET(BalanceSheet!$B13,0,COLUMN(BA$4)-COLUMN($B$4),1,1)-OFFSET(BalanceSheet!$B13,0,COLUMN(BA$4)-COLUMN($B$4)+1,1,1)</f>
        <v>-1609.82476190478</v>
      </c>
      <c r="BB15" s="68" t="n">
        <f aca="true">OFFSET(BalanceSheet!$B13,0,COLUMN(BB$4)-COLUMN($B$4),1,1)-OFFSET(BalanceSheet!$B13,0,COLUMN(BB$4)-COLUMN($B$4)+1,1,1)</f>
        <v>-834.79047619045</v>
      </c>
      <c r="BC15" s="69" t="n">
        <f aca="true">SUM(OFFSET($B15,0,1,1,Assumptions!$C$8))</f>
        <v>-10498.3095238095</v>
      </c>
      <c r="BD15" s="69" t="n">
        <f aca="true">SUM(OFFSET($B15,0,1+Assumptions!$C$8,1,SUM(Assumptions!$C$9)))</f>
        <v>-29085.1428571428</v>
      </c>
      <c r="BE15" s="69" t="n">
        <f aca="true">SUM(OFFSET($B15,0,1+SUM(Assumptions!$C$8:$C$9),1,SUM(Assumptions!$C$10)))</f>
        <v>-33695.5476190476</v>
      </c>
      <c r="BF15" s="69" t="n">
        <f aca="true">SUM(OFFSET($B15,0,1+SUM(Assumptions!$C$8:$C$10),1,SUM(Assumptions!$C$11)))</f>
        <v>-16919.8952380953</v>
      </c>
      <c r="BG15" s="69" t="n">
        <f aca="false">SUM(BC15:BF15)</f>
        <v>-90198.8952380952</v>
      </c>
    </row>
    <row r="16" s="17" customFormat="true" ht="15.75" hidden="false" customHeight="true" outlineLevel="0" collapsed="false">
      <c r="A16" s="100" t="s">
        <v>217</v>
      </c>
      <c r="B16" s="65" t="s">
        <v>218</v>
      </c>
      <c r="C16" s="68" t="n">
        <v>0</v>
      </c>
      <c r="D16" s="68" t="n">
        <v>0</v>
      </c>
      <c r="E16" s="68" t="n">
        <v>0</v>
      </c>
      <c r="F16" s="68" t="n">
        <v>0</v>
      </c>
      <c r="G16" s="68" t="n">
        <v>0</v>
      </c>
      <c r="H16" s="68" t="n">
        <v>0</v>
      </c>
      <c r="I16" s="68" t="n">
        <v>0</v>
      </c>
      <c r="J16" s="68" t="n">
        <v>0</v>
      </c>
      <c r="K16" s="68" t="n">
        <v>0</v>
      </c>
      <c r="L16" s="68" t="n">
        <v>0</v>
      </c>
      <c r="M16" s="68" t="n">
        <v>0</v>
      </c>
      <c r="N16" s="68" t="n">
        <v>0</v>
      </c>
      <c r="O16" s="68" t="n">
        <v>0</v>
      </c>
      <c r="P16" s="68" t="n">
        <v>0</v>
      </c>
      <c r="Q16" s="68" t="n">
        <v>0</v>
      </c>
      <c r="R16" s="68" t="n">
        <v>0</v>
      </c>
      <c r="S16" s="68" t="n">
        <v>0</v>
      </c>
      <c r="T16" s="68" t="n">
        <v>0</v>
      </c>
      <c r="U16" s="68" t="n">
        <v>0</v>
      </c>
      <c r="V16" s="68" t="n">
        <v>0</v>
      </c>
      <c r="W16" s="68" t="n">
        <v>0</v>
      </c>
      <c r="X16" s="68" t="n">
        <v>0</v>
      </c>
      <c r="Y16" s="68" t="n">
        <v>0</v>
      </c>
      <c r="Z16" s="68" t="n">
        <v>0</v>
      </c>
      <c r="AA16" s="68" t="n">
        <v>0</v>
      </c>
      <c r="AB16" s="68" t="n">
        <v>0</v>
      </c>
      <c r="AC16" s="68" t="n">
        <v>0</v>
      </c>
      <c r="AD16" s="68" t="n">
        <v>0</v>
      </c>
      <c r="AE16" s="68" t="n">
        <v>0</v>
      </c>
      <c r="AF16" s="68" t="n">
        <v>0</v>
      </c>
      <c r="AG16" s="68" t="n">
        <v>-10000</v>
      </c>
      <c r="AH16" s="68" t="n">
        <v>0</v>
      </c>
      <c r="AI16" s="68" t="n">
        <v>0</v>
      </c>
      <c r="AJ16" s="68" t="n">
        <v>0</v>
      </c>
      <c r="AK16" s="68" t="n">
        <v>0</v>
      </c>
      <c r="AL16" s="68" t="n">
        <v>0</v>
      </c>
      <c r="AM16" s="68" t="n">
        <v>0</v>
      </c>
      <c r="AN16" s="68" t="n">
        <v>0</v>
      </c>
      <c r="AO16" s="68" t="n">
        <v>0</v>
      </c>
      <c r="AP16" s="68" t="n">
        <v>10000</v>
      </c>
      <c r="AQ16" s="68" t="n">
        <v>0</v>
      </c>
      <c r="AR16" s="68" t="n">
        <v>0</v>
      </c>
      <c r="AS16" s="68" t="n">
        <v>0</v>
      </c>
      <c r="AT16" s="68" t="n">
        <v>0</v>
      </c>
      <c r="AU16" s="68" t="n">
        <v>0</v>
      </c>
      <c r="AV16" s="68" t="n">
        <v>0</v>
      </c>
      <c r="AW16" s="68" t="n">
        <v>0</v>
      </c>
      <c r="AX16" s="68" t="n">
        <v>0</v>
      </c>
      <c r="AY16" s="68" t="n">
        <v>0</v>
      </c>
      <c r="AZ16" s="68" t="n">
        <v>0</v>
      </c>
      <c r="BA16" s="68" t="n">
        <v>0</v>
      </c>
      <c r="BB16" s="68" t="n">
        <v>0</v>
      </c>
      <c r="BC16" s="69" t="n">
        <f aca="true">SUM(OFFSET($B16,0,1,1,Assumptions!$C$8))</f>
        <v>0</v>
      </c>
      <c r="BD16" s="69" t="n">
        <f aca="true">SUM(OFFSET($B16,0,1+Assumptions!$C$8,1,SUM(Assumptions!$C$9)))</f>
        <v>0</v>
      </c>
      <c r="BE16" s="69" t="n">
        <f aca="true">SUM(OFFSET($B16,0,1+SUM(Assumptions!$C$8:$C$9),1,SUM(Assumptions!$C$10)))</f>
        <v>-10000</v>
      </c>
      <c r="BF16" s="69" t="n">
        <f aca="true">SUM(OFFSET($B16,0,1+SUM(Assumptions!$C$8:$C$10),1,SUM(Assumptions!$C$11)))</f>
        <v>10000</v>
      </c>
      <c r="BG16" s="69" t="n">
        <f aca="false">SUM(BC16:BF16)</f>
        <v>0</v>
      </c>
    </row>
    <row r="17" s="17" customFormat="true" ht="15.75" hidden="false" customHeight="true" outlineLevel="0" collapsed="false">
      <c r="A17" s="100" t="s">
        <v>219</v>
      </c>
      <c r="B17" s="65" t="s">
        <v>220</v>
      </c>
      <c r="C17" s="68" t="n">
        <v>0</v>
      </c>
      <c r="D17" s="68" t="n">
        <v>0</v>
      </c>
      <c r="E17" s="68" t="n">
        <v>0</v>
      </c>
      <c r="F17" s="68" t="n">
        <v>0</v>
      </c>
      <c r="G17" s="68" t="n">
        <v>0</v>
      </c>
      <c r="H17" s="68" t="n">
        <v>0</v>
      </c>
      <c r="I17" s="68" t="n">
        <v>0</v>
      </c>
      <c r="J17" s="68" t="n">
        <v>0</v>
      </c>
      <c r="K17" s="68" t="n">
        <v>0</v>
      </c>
      <c r="L17" s="68" t="n">
        <v>0</v>
      </c>
      <c r="M17" s="68" t="n">
        <v>0</v>
      </c>
      <c r="N17" s="68" t="n">
        <v>0</v>
      </c>
      <c r="O17" s="68" t="n">
        <v>0</v>
      </c>
      <c r="P17" s="68" t="n">
        <v>0</v>
      </c>
      <c r="Q17" s="68" t="n">
        <v>0</v>
      </c>
      <c r="R17" s="68" t="n">
        <v>0</v>
      </c>
      <c r="S17" s="68" t="n">
        <v>0</v>
      </c>
      <c r="T17" s="68" t="n">
        <v>0</v>
      </c>
      <c r="U17" s="68" t="n">
        <v>0</v>
      </c>
      <c r="V17" s="68" t="n">
        <v>0</v>
      </c>
      <c r="W17" s="68" t="n">
        <v>0</v>
      </c>
      <c r="X17" s="68" t="n">
        <v>0</v>
      </c>
      <c r="Y17" s="68" t="n">
        <v>0</v>
      </c>
      <c r="Z17" s="68" t="n">
        <v>0</v>
      </c>
      <c r="AA17" s="68" t="n">
        <v>0</v>
      </c>
      <c r="AB17" s="68" t="n">
        <v>0</v>
      </c>
      <c r="AC17" s="68" t="n">
        <v>0</v>
      </c>
      <c r="AD17" s="68" t="n">
        <v>0</v>
      </c>
      <c r="AE17" s="68" t="n">
        <v>0</v>
      </c>
      <c r="AF17" s="68" t="n">
        <v>0</v>
      </c>
      <c r="AG17" s="68" t="n">
        <v>0</v>
      </c>
      <c r="AH17" s="68" t="n">
        <v>0</v>
      </c>
      <c r="AI17" s="68" t="n">
        <v>0</v>
      </c>
      <c r="AJ17" s="68" t="n">
        <v>0</v>
      </c>
      <c r="AK17" s="68" t="n">
        <v>0</v>
      </c>
      <c r="AL17" s="68" t="n">
        <v>0</v>
      </c>
      <c r="AM17" s="68" t="n">
        <v>0</v>
      </c>
      <c r="AN17" s="68" t="n">
        <v>0</v>
      </c>
      <c r="AO17" s="68" t="n">
        <v>0</v>
      </c>
      <c r="AP17" s="68" t="n">
        <v>0</v>
      </c>
      <c r="AQ17" s="68" t="n">
        <v>0</v>
      </c>
      <c r="AR17" s="68" t="n">
        <v>0</v>
      </c>
      <c r="AS17" s="68" t="n">
        <v>0</v>
      </c>
      <c r="AT17" s="68" t="n">
        <v>0</v>
      </c>
      <c r="AU17" s="68" t="n">
        <v>0</v>
      </c>
      <c r="AV17" s="68" t="n">
        <v>0</v>
      </c>
      <c r="AW17" s="68" t="n">
        <v>0</v>
      </c>
      <c r="AX17" s="68" t="n">
        <v>0</v>
      </c>
      <c r="AY17" s="68" t="n">
        <v>0</v>
      </c>
      <c r="AZ17" s="68" t="n">
        <v>0</v>
      </c>
      <c r="BA17" s="68" t="n">
        <v>0</v>
      </c>
      <c r="BB17" s="68" t="n">
        <v>0</v>
      </c>
      <c r="BC17" s="69" t="n">
        <f aca="true">SUM(OFFSET($B17,0,1,1,Assumptions!$C$8))</f>
        <v>0</v>
      </c>
      <c r="BD17" s="69" t="n">
        <f aca="true">SUM(OFFSET($B17,0,1+Assumptions!$C$8,1,SUM(Assumptions!$C$9)))</f>
        <v>0</v>
      </c>
      <c r="BE17" s="69" t="n">
        <f aca="true">SUM(OFFSET($B17,0,1+SUM(Assumptions!$C$8:$C$9),1,SUM(Assumptions!$C$10)))</f>
        <v>0</v>
      </c>
      <c r="BF17" s="69" t="n">
        <f aca="true">SUM(OFFSET($B17,0,1+SUM(Assumptions!$C$8:$C$10),1,SUM(Assumptions!$C$11)))</f>
        <v>0</v>
      </c>
      <c r="BG17" s="69" t="n">
        <f aca="false">SUM(BC17:BF17)</f>
        <v>0</v>
      </c>
    </row>
    <row r="18" s="17" customFormat="true" ht="15.75" hidden="false" customHeight="true" outlineLevel="0" collapsed="false">
      <c r="A18" s="72" t="s">
        <v>298</v>
      </c>
      <c r="B18" s="65" t="s">
        <v>299</v>
      </c>
      <c r="C18" s="68" t="n">
        <f aca="true">OFFSET(BalanceSheet!$B33,0,COLUMN(C$4)-COLUMN($B$4)+1,1,1)-OFFSET(BalanceSheet!$B33,0,COLUMN(C$4)-COLUMN($B$4),1,1)</f>
        <v>-650</v>
      </c>
      <c r="D18" s="68" t="n">
        <f aca="true">OFFSET(BalanceSheet!$B33,0,COLUMN(D$4)-COLUMN($B$4)+1,1,1)-OFFSET(BalanceSheet!$B33,0,COLUMN(D$4)-COLUMN($B$4),1,1)</f>
        <v>-7640.16</v>
      </c>
      <c r="E18" s="68" t="n">
        <f aca="true">OFFSET(BalanceSheet!$B33,0,COLUMN(E$4)-COLUMN($B$4)+1,1,1)-OFFSET(BalanceSheet!$B33,0,COLUMN(E$4)-COLUMN($B$4),1,1)</f>
        <v>7032.85714285715</v>
      </c>
      <c r="F18" s="68" t="n">
        <f aca="true">OFFSET(BalanceSheet!$B33,0,COLUMN(F$4)-COLUMN($B$4)+1,1,1)-OFFSET(BalanceSheet!$B33,0,COLUMN(F$4)-COLUMN($B$4),1,1)</f>
        <v>5184.59428571428</v>
      </c>
      <c r="G18" s="68" t="n">
        <f aca="true">OFFSET(BalanceSheet!$B33,0,COLUMN(G$4)-COLUMN($B$4)+1,1,1)-OFFSET(BalanceSheet!$B33,0,COLUMN(G$4)-COLUMN($B$4),1,1)</f>
        <v>18963.73</v>
      </c>
      <c r="H18" s="68" t="n">
        <f aca="true">OFFSET(BalanceSheet!$B33,0,COLUMN(H$4)-COLUMN($B$4)+1,1,1)-OFFSET(BalanceSheet!$B33,0,COLUMN(H$4)-COLUMN($B$4),1,1)</f>
        <v>1440.78571428571</v>
      </c>
      <c r="I18" s="68" t="n">
        <f aca="true">OFFSET(BalanceSheet!$B33,0,COLUMN(I$4)-COLUMN($B$4)+1,1,1)-OFFSET(BalanceSheet!$B33,0,COLUMN(I$4)-COLUMN($B$4),1,1)</f>
        <v>2911.63571428572</v>
      </c>
      <c r="J18" s="68" t="n">
        <f aca="true">OFFSET(BalanceSheet!$B33,0,COLUMN(J$4)-COLUMN($B$4)+1,1,1)-OFFSET(BalanceSheet!$B33,0,COLUMN(J$4)-COLUMN($B$4),1,1)</f>
        <v>-12475.5285714286</v>
      </c>
      <c r="K18" s="68" t="n">
        <f aca="true">OFFSET(BalanceSheet!$B33,0,COLUMN(K$4)-COLUMN($B$4)+1,1,1)-OFFSET(BalanceSheet!$B33,0,COLUMN(K$4)-COLUMN($B$4),1,1)</f>
        <v>1736.00714285715</v>
      </c>
      <c r="L18" s="68" t="n">
        <f aca="true">OFFSET(BalanceSheet!$B33,0,COLUMN(L$4)-COLUMN($B$4)+1,1,1)-OFFSET(BalanceSheet!$B33,0,COLUMN(L$4)-COLUMN($B$4),1,1)</f>
        <v>-5887.67142857143</v>
      </c>
      <c r="M18" s="68" t="n">
        <f aca="true">OFFSET(BalanceSheet!$B33,0,COLUMN(M$4)-COLUMN($B$4)+1,1,1)-OFFSET(BalanceSheet!$B33,0,COLUMN(M$4)-COLUMN($B$4),1,1)</f>
        <v>818.964285714261</v>
      </c>
      <c r="N18" s="68" t="n">
        <f aca="true">OFFSET(BalanceSheet!$B33,0,COLUMN(N$4)-COLUMN($B$4)+1,1,1)-OFFSET(BalanceSheet!$B33,0,COLUMN(N$4)-COLUMN($B$4),1,1)</f>
        <v>-6347.01428571428</v>
      </c>
      <c r="O18" s="68" t="n">
        <f aca="true">OFFSET(BalanceSheet!$B33,0,COLUMN(O$4)-COLUMN($B$4)+1,1,1)-OFFSET(BalanceSheet!$B33,0,COLUMN(O$4)-COLUMN($B$4),1,1)</f>
        <v>32999.25</v>
      </c>
      <c r="P18" s="68" t="n">
        <f aca="true">OFFSET(BalanceSheet!$B33,0,COLUMN(P$4)-COLUMN($B$4)+1,1,1)-OFFSET(BalanceSheet!$B33,0,COLUMN(P$4)-COLUMN($B$4),1,1)</f>
        <v>2939.40000000002</v>
      </c>
      <c r="Q18" s="68" t="n">
        <f aca="true">OFFSET(BalanceSheet!$B33,0,COLUMN(Q$4)-COLUMN($B$4)+1,1,1)-OFFSET(BalanceSheet!$B33,0,COLUMN(Q$4)-COLUMN($B$4),1,1)</f>
        <v>-2862.35000000001</v>
      </c>
      <c r="R18" s="68" t="n">
        <f aca="true">OFFSET(BalanceSheet!$B33,0,COLUMN(R$4)-COLUMN($B$4)+1,1,1)-OFFSET(BalanceSheet!$B33,0,COLUMN(R$4)-COLUMN($B$4),1,1)</f>
        <v>-28648.8</v>
      </c>
      <c r="S18" s="68" t="n">
        <f aca="true">OFFSET(BalanceSheet!$B33,0,COLUMN(S$4)-COLUMN($B$4)+1,1,1)-OFFSET(BalanceSheet!$B33,0,COLUMN(S$4)-COLUMN($B$4),1,1)</f>
        <v>-514.21428571429</v>
      </c>
      <c r="T18" s="68" t="n">
        <f aca="true">OFFSET(BalanceSheet!$B33,0,COLUMN(T$4)-COLUMN($B$4)+1,1,1)-OFFSET(BalanceSheet!$B33,0,COLUMN(T$4)-COLUMN($B$4),1,1)</f>
        <v>14055.4642857143</v>
      </c>
      <c r="U18" s="68" t="n">
        <f aca="true">OFFSET(BalanceSheet!$B33,0,COLUMN(U$4)-COLUMN($B$4)+1,1,1)-OFFSET(BalanceSheet!$B33,0,COLUMN(U$4)-COLUMN($B$4),1,1)</f>
        <v>3022.20000000001</v>
      </c>
      <c r="V18" s="68" t="n">
        <f aca="true">OFFSET(BalanceSheet!$B33,0,COLUMN(V$4)-COLUMN($B$4)+1,1,1)-OFFSET(BalanceSheet!$B33,0,COLUMN(V$4)-COLUMN($B$4),1,1)</f>
        <v>-3035.8357142857</v>
      </c>
      <c r="W18" s="68" t="n">
        <f aca="true">OFFSET(BalanceSheet!$B33,0,COLUMN(W$4)-COLUMN($B$4)+1,1,1)-OFFSET(BalanceSheet!$B33,0,COLUMN(W$4)-COLUMN($B$4),1,1)</f>
        <v>-16220.9142857143</v>
      </c>
      <c r="X18" s="68" t="n">
        <f aca="true">OFFSET(BalanceSheet!$B33,0,COLUMN(X$4)-COLUMN($B$4)+1,1,1)-OFFSET(BalanceSheet!$B33,0,COLUMN(X$4)-COLUMN($B$4),1,1)</f>
        <v>11495.5642857143</v>
      </c>
      <c r="Y18" s="68" t="n">
        <f aca="true">OFFSET(BalanceSheet!$B33,0,COLUMN(Y$4)-COLUMN($B$4)+1,1,1)-OFFSET(BalanceSheet!$B33,0,COLUMN(Y$4)-COLUMN($B$4),1,1)</f>
        <v>-51.9142857142724</v>
      </c>
      <c r="Z18" s="68" t="n">
        <f aca="true">OFFSET(BalanceSheet!$B33,0,COLUMN(Z$4)-COLUMN($B$4)+1,1,1)-OFFSET(BalanceSheet!$B33,0,COLUMN(Z$4)-COLUMN($B$4),1,1)</f>
        <v>18515.1642857143</v>
      </c>
      <c r="AA18" s="68" t="n">
        <f aca="true">OFFSET(BalanceSheet!$B33,0,COLUMN(AA$4)-COLUMN($B$4)+1,1,1)-OFFSET(BalanceSheet!$B33,0,COLUMN(AA$4)-COLUMN($B$4),1,1)</f>
        <v>-8747.55714285714</v>
      </c>
      <c r="AB18" s="68" t="n">
        <f aca="true">OFFSET(BalanceSheet!$B33,0,COLUMN(AB$4)-COLUMN($B$4)+1,1,1)-OFFSET(BalanceSheet!$B33,0,COLUMN(AB$4)-COLUMN($B$4),1,1)</f>
        <v>21966.15</v>
      </c>
      <c r="AC18" s="68" t="n">
        <f aca="true">OFFSET(BalanceSheet!$B33,0,COLUMN(AC$4)-COLUMN($B$4)+1,1,1)-OFFSET(BalanceSheet!$B33,0,COLUMN(AC$4)-COLUMN($B$4),1,1)</f>
        <v>-13727.0571428571</v>
      </c>
      <c r="AD18" s="68" t="n">
        <f aca="true">OFFSET(BalanceSheet!$B33,0,COLUMN(AD$4)-COLUMN($B$4)+1,1,1)-OFFSET(BalanceSheet!$B33,0,COLUMN(AD$4)-COLUMN($B$4),1,1)</f>
        <v>-3234.62142857144</v>
      </c>
      <c r="AE18" s="68" t="n">
        <f aca="true">OFFSET(BalanceSheet!$B33,0,COLUMN(AE$4)-COLUMN($B$4)+1,1,1)-OFFSET(BalanceSheet!$B33,0,COLUMN(AE$4)-COLUMN($B$4),1,1)</f>
        <v>-18098.7</v>
      </c>
      <c r="AF18" s="68" t="n">
        <f aca="true">OFFSET(BalanceSheet!$B33,0,COLUMN(AF$4)-COLUMN($B$4)+1,1,1)-OFFSET(BalanceSheet!$B33,0,COLUMN(AF$4)-COLUMN($B$4),1,1)</f>
        <v>-1912.28571428571</v>
      </c>
      <c r="AG18" s="68" t="n">
        <f aca="true">OFFSET(BalanceSheet!$B33,0,COLUMN(AG$4)-COLUMN($B$4)+1,1,1)-OFFSET(BalanceSheet!$B33,0,COLUMN(AG$4)-COLUMN($B$4),1,1)</f>
        <v>11852.3928571428</v>
      </c>
      <c r="AH18" s="68" t="n">
        <f aca="true">OFFSET(BalanceSheet!$B33,0,COLUMN(AH$4)-COLUMN($B$4)+1,1,1)-OFFSET(BalanceSheet!$B33,0,COLUMN(AH$4)-COLUMN($B$4),1,1)</f>
        <v>10849.4285714286</v>
      </c>
      <c r="AI18" s="68" t="n">
        <f aca="true">OFFSET(BalanceSheet!$B33,0,COLUMN(AI$4)-COLUMN($B$4)+1,1,1)-OFFSET(BalanceSheet!$B33,0,COLUMN(AI$4)-COLUMN($B$4),1,1)</f>
        <v>2336.96428571429</v>
      </c>
      <c r="AJ18" s="68" t="n">
        <f aca="true">OFFSET(BalanceSheet!$B33,0,COLUMN(AJ$4)-COLUMN($B$4)+1,1,1)-OFFSET(BalanceSheet!$B33,0,COLUMN(AJ$4)-COLUMN($B$4),1,1)</f>
        <v>16407.2142857143</v>
      </c>
      <c r="AK18" s="68" t="n">
        <f aca="true">OFFSET(BalanceSheet!$B33,0,COLUMN(AK$4)-COLUMN($B$4)+1,1,1)-OFFSET(BalanceSheet!$B33,0,COLUMN(AK$4)-COLUMN($B$4),1,1)</f>
        <v>6016.96428571429</v>
      </c>
      <c r="AL18" s="68" t="n">
        <f aca="true">OFFSET(BalanceSheet!$B33,0,COLUMN(AL$4)-COLUMN($B$4)+1,1,1)-OFFSET(BalanceSheet!$B33,0,COLUMN(AL$4)-COLUMN($B$4),1,1)</f>
        <v>575.000000000029</v>
      </c>
      <c r="AM18" s="68" t="n">
        <f aca="true">OFFSET(BalanceSheet!$B33,0,COLUMN(AM$4)-COLUMN($B$4)+1,1,1)-OFFSET(BalanceSheet!$B33,0,COLUMN(AM$4)-COLUMN($B$4),1,1)</f>
        <v>-24060.4642857143</v>
      </c>
      <c r="AN18" s="68" t="n">
        <f aca="true">OFFSET(BalanceSheet!$B33,0,COLUMN(AN$4)-COLUMN($B$4)+1,1,1)-OFFSET(BalanceSheet!$B33,0,COLUMN(AN$4)-COLUMN($B$4),1,1)</f>
        <v>-8869.78571428571</v>
      </c>
      <c r="AO18" s="68" t="n">
        <f aca="true">OFFSET(BalanceSheet!$B33,0,COLUMN(AO$4)-COLUMN($B$4)+1,1,1)-OFFSET(BalanceSheet!$B33,0,COLUMN(AO$4)-COLUMN($B$4),1,1)</f>
        <v>24042.3928571429</v>
      </c>
      <c r="AP18" s="68" t="n">
        <f aca="true">OFFSET(BalanceSheet!$B33,0,COLUMN(AP$4)-COLUMN($B$4)+1,1,1)-OFFSET(BalanceSheet!$B33,0,COLUMN(AP$4)-COLUMN($B$4),1,1)</f>
        <v>-4883.88571428572</v>
      </c>
      <c r="AQ18" s="68" t="n">
        <f aca="true">OFFSET(BalanceSheet!$B33,0,COLUMN(AQ$4)-COLUMN($B$4)+1,1,1)-OFFSET(BalanceSheet!$B33,0,COLUMN(AQ$4)-COLUMN($B$4),1,1)</f>
        <v>-18105.4357142857</v>
      </c>
      <c r="AR18" s="68" t="n">
        <f aca="true">OFFSET(BalanceSheet!$B33,0,COLUMN(AR$4)-COLUMN($B$4)+1,1,1)-OFFSET(BalanceSheet!$B33,0,COLUMN(AR$4)-COLUMN($B$4),1,1)</f>
        <v>-32172.7285714286</v>
      </c>
      <c r="AS18" s="68" t="n">
        <f aca="true">OFFSET(BalanceSheet!$B33,0,COLUMN(AS$4)-COLUMN($B$4)+1,1,1)-OFFSET(BalanceSheet!$B33,0,COLUMN(AS$4)-COLUMN($B$4),1,1)</f>
        <v>-14162.7428571429</v>
      </c>
      <c r="AT18" s="68" t="n">
        <f aca="true">OFFSET(BalanceSheet!$B33,0,COLUMN(AT$4)-COLUMN($B$4)+1,1,1)-OFFSET(BalanceSheet!$B33,0,COLUMN(AT$4)-COLUMN($B$4),1,1)</f>
        <v>-2054.85285714286</v>
      </c>
      <c r="AU18" s="68" t="n">
        <f aca="true">OFFSET(BalanceSheet!$B33,0,COLUMN(AU$4)-COLUMN($B$4)+1,1,1)-OFFSET(BalanceSheet!$B33,0,COLUMN(AU$4)-COLUMN($B$4),1,1)</f>
        <v>-11722.9028571429</v>
      </c>
      <c r="AV18" s="68" t="n">
        <f aca="true">OFFSET(BalanceSheet!$B33,0,COLUMN(AV$4)-COLUMN($B$4)+1,1,1)-OFFSET(BalanceSheet!$B33,0,COLUMN(AV$4)-COLUMN($B$4),1,1)</f>
        <v>3265.90142857142</v>
      </c>
      <c r="AW18" s="68" t="n">
        <f aca="true">OFFSET(BalanceSheet!$B33,0,COLUMN(AW$4)-COLUMN($B$4)+1,1,1)-OFFSET(BalanceSheet!$B33,0,COLUMN(AW$4)-COLUMN($B$4),1,1)</f>
        <v>14289.9</v>
      </c>
      <c r="AX18" s="68" t="n">
        <f aca="true">OFFSET(BalanceSheet!$B33,0,COLUMN(AX$4)-COLUMN($B$4)+1,1,1)-OFFSET(BalanceSheet!$B33,0,COLUMN(AX$4)-COLUMN($B$4),1,1)</f>
        <v>35988.9871428571</v>
      </c>
      <c r="AY18" s="68" t="n">
        <f aca="true">OFFSET(BalanceSheet!$B33,0,COLUMN(AY$4)-COLUMN($B$4)+1,1,1)-OFFSET(BalanceSheet!$B33,0,COLUMN(AY$4)-COLUMN($B$4),1,1)</f>
        <v>13711.68</v>
      </c>
      <c r="AZ18" s="68" t="n">
        <f aca="true">OFFSET(BalanceSheet!$B33,0,COLUMN(AZ$4)-COLUMN($B$4)+1,1,1)-OFFSET(BalanceSheet!$B33,0,COLUMN(AZ$4)-COLUMN($B$4),1,1)</f>
        <v>5736.7585714286</v>
      </c>
      <c r="BA18" s="68" t="n">
        <f aca="true">OFFSET(BalanceSheet!$B33,0,COLUMN(BA$4)-COLUMN($B$4)+1,1,1)-OFFSET(BalanceSheet!$B33,0,COLUMN(BA$4)-COLUMN($B$4),1,1)</f>
        <v>10732.1285714285</v>
      </c>
      <c r="BB18" s="68" t="n">
        <f aca="true">OFFSET(BalanceSheet!$B33,0,COLUMN(BB$4)-COLUMN($B$4)+1,1,1)-OFFSET(BalanceSheet!$B33,0,COLUMN(BB$4)-COLUMN($B$4),1,1)</f>
        <v>29862.05</v>
      </c>
      <c r="BC18" s="69" t="n">
        <f aca="true">SUM(OFFSET($B18,0,1,1,Assumptions!$C$8))</f>
        <v>38087.45</v>
      </c>
      <c r="BD18" s="69" t="n">
        <f aca="true">SUM(OFFSET($B18,0,1+Assumptions!$C$8,1,SUM(Assumptions!$C$9)))</f>
        <v>11912.3571428572</v>
      </c>
      <c r="BE18" s="69" t="n">
        <f aca="true">SUM(OFFSET($B18,0,1+SUM(Assumptions!$C$8:$C$9),1,SUM(Assumptions!$C$10)))</f>
        <v>2177.44285714286</v>
      </c>
      <c r="BF18" s="69" t="n">
        <f aca="true">SUM(OFFSET($B18,0,1+SUM(Assumptions!$C$8:$C$10),1,SUM(Assumptions!$C$11)))</f>
        <v>30484.8571428572</v>
      </c>
      <c r="BG18" s="69" t="n">
        <f aca="false">SUM(BC18:BF18)</f>
        <v>82662.1071428572</v>
      </c>
    </row>
    <row r="19" s="17" customFormat="true" ht="15.75" hidden="false" customHeight="true" outlineLevel="0" collapsed="false">
      <c r="A19" s="72" t="s">
        <v>300</v>
      </c>
      <c r="B19" s="65" t="s">
        <v>253</v>
      </c>
      <c r="C19" s="68" t="e">
        <f aca="true">OFFSET(BalanceSheet!$B34,0,COLUMN(C$4)-COLUMN($B$4)+1,1,1)-OFFSET(BalanceSheet!$B34,0,COLUMN(C$4)-COLUMN($B$4),1,1)</f>
        <v>#VALUE!</v>
      </c>
      <c r="D19" s="68" t="e">
        <f aca="true">OFFSET(BalanceSheet!$B34,0,COLUMN(D$4)-COLUMN($B$4)+1,1,1)-OFFSET(BalanceSheet!$B34,0,COLUMN(D$4)-COLUMN($B$4),1,1)</f>
        <v>#VALUE!</v>
      </c>
      <c r="E19" s="68" t="e">
        <f aca="true">OFFSET(BalanceSheet!$B34,0,COLUMN(E$4)-COLUMN($B$4)+1,1,1)-OFFSET(BalanceSheet!$B34,0,COLUMN(E$4)-COLUMN($B$4),1,1)</f>
        <v>#VALUE!</v>
      </c>
      <c r="F19" s="68" t="e">
        <f aca="true">OFFSET(BalanceSheet!$B34,0,COLUMN(F$4)-COLUMN($B$4)+1,1,1)-OFFSET(BalanceSheet!$B34,0,COLUMN(F$4)-COLUMN($B$4),1,1)</f>
        <v>#VALUE!</v>
      </c>
      <c r="G19" s="68" t="e">
        <f aca="true">OFFSET(BalanceSheet!$B34,0,COLUMN(G$4)-COLUMN($B$4)+1,1,1)-OFFSET(BalanceSheet!$B34,0,COLUMN(G$4)-COLUMN($B$4),1,1)</f>
        <v>#VALUE!</v>
      </c>
      <c r="H19" s="68" t="e">
        <f aca="true">OFFSET(BalanceSheet!$B34,0,COLUMN(H$4)-COLUMN($B$4)+1,1,1)-OFFSET(BalanceSheet!$B34,0,COLUMN(H$4)-COLUMN($B$4),1,1)</f>
        <v>#VALUE!</v>
      </c>
      <c r="I19" s="68" t="e">
        <f aca="true">OFFSET(BalanceSheet!$B34,0,COLUMN(I$4)-COLUMN($B$4)+1,1,1)-OFFSET(BalanceSheet!$B34,0,COLUMN(I$4)-COLUMN($B$4),1,1)</f>
        <v>#VALUE!</v>
      </c>
      <c r="J19" s="68" t="e">
        <f aca="true">OFFSET(BalanceSheet!$B34,0,COLUMN(J$4)-COLUMN($B$4)+1,1,1)-OFFSET(BalanceSheet!$B34,0,COLUMN(J$4)-COLUMN($B$4),1,1)</f>
        <v>#VALUE!</v>
      </c>
      <c r="K19" s="68" t="e">
        <f aca="true">OFFSET(BalanceSheet!$B34,0,COLUMN(K$4)-COLUMN($B$4)+1,1,1)-OFFSET(BalanceSheet!$B34,0,COLUMN(K$4)-COLUMN($B$4),1,1)</f>
        <v>#VALUE!</v>
      </c>
      <c r="L19" s="68" t="e">
        <f aca="true">OFFSET(BalanceSheet!$B34,0,COLUMN(L$4)-COLUMN($B$4)+1,1,1)-OFFSET(BalanceSheet!$B34,0,COLUMN(L$4)-COLUMN($B$4),1,1)</f>
        <v>#VALUE!</v>
      </c>
      <c r="M19" s="68" t="e">
        <f aca="true">OFFSET(BalanceSheet!$B34,0,COLUMN(M$4)-COLUMN($B$4)+1,1,1)-OFFSET(BalanceSheet!$B34,0,COLUMN(M$4)-COLUMN($B$4),1,1)</f>
        <v>#VALUE!</v>
      </c>
      <c r="N19" s="68" t="e">
        <f aca="true">OFFSET(BalanceSheet!$B34,0,COLUMN(N$4)-COLUMN($B$4)+1,1,1)-OFFSET(BalanceSheet!$B34,0,COLUMN(N$4)-COLUMN($B$4),1,1)</f>
        <v>#VALUE!</v>
      </c>
      <c r="O19" s="68" t="e">
        <f aca="true">OFFSET(BalanceSheet!$B34,0,COLUMN(O$4)-COLUMN($B$4)+1,1,1)-OFFSET(BalanceSheet!$B34,0,COLUMN(O$4)-COLUMN($B$4),1,1)</f>
        <v>#VALUE!</v>
      </c>
      <c r="P19" s="68" t="e">
        <f aca="true">OFFSET(BalanceSheet!$B34,0,COLUMN(P$4)-COLUMN($B$4)+1,1,1)-OFFSET(BalanceSheet!$B34,0,COLUMN(P$4)-COLUMN($B$4),1,1)</f>
        <v>#VALUE!</v>
      </c>
      <c r="Q19" s="68" t="e">
        <f aca="true">OFFSET(BalanceSheet!$B34,0,COLUMN(Q$4)-COLUMN($B$4)+1,1,1)-OFFSET(BalanceSheet!$B34,0,COLUMN(Q$4)-COLUMN($B$4),1,1)</f>
        <v>#VALUE!</v>
      </c>
      <c r="R19" s="68" t="e">
        <f aca="true">OFFSET(BalanceSheet!$B34,0,COLUMN(R$4)-COLUMN($B$4)+1,1,1)-OFFSET(BalanceSheet!$B34,0,COLUMN(R$4)-COLUMN($B$4),1,1)</f>
        <v>#VALUE!</v>
      </c>
      <c r="S19" s="68" t="e">
        <f aca="true">OFFSET(BalanceSheet!$B34,0,COLUMN(S$4)-COLUMN($B$4)+1,1,1)-OFFSET(BalanceSheet!$B34,0,COLUMN(S$4)-COLUMN($B$4),1,1)</f>
        <v>#VALUE!</v>
      </c>
      <c r="T19" s="68" t="e">
        <f aca="true">OFFSET(BalanceSheet!$B34,0,COLUMN(T$4)-COLUMN($B$4)+1,1,1)-OFFSET(BalanceSheet!$B34,0,COLUMN(T$4)-COLUMN($B$4),1,1)</f>
        <v>#VALUE!</v>
      </c>
      <c r="U19" s="68" t="e">
        <f aca="true">OFFSET(BalanceSheet!$B34,0,COLUMN(U$4)-COLUMN($B$4)+1,1,1)-OFFSET(BalanceSheet!$B34,0,COLUMN(U$4)-COLUMN($B$4),1,1)</f>
        <v>#VALUE!</v>
      </c>
      <c r="V19" s="68" t="e">
        <f aca="true">OFFSET(BalanceSheet!$B34,0,COLUMN(V$4)-COLUMN($B$4)+1,1,1)-OFFSET(BalanceSheet!$B34,0,COLUMN(V$4)-COLUMN($B$4),1,1)</f>
        <v>#VALUE!</v>
      </c>
      <c r="W19" s="68" t="e">
        <f aca="true">OFFSET(BalanceSheet!$B34,0,COLUMN(W$4)-COLUMN($B$4)+1,1,1)-OFFSET(BalanceSheet!$B34,0,COLUMN(W$4)-COLUMN($B$4),1,1)</f>
        <v>#VALUE!</v>
      </c>
      <c r="X19" s="68" t="e">
        <f aca="true">OFFSET(BalanceSheet!$B34,0,COLUMN(X$4)-COLUMN($B$4)+1,1,1)-OFFSET(BalanceSheet!$B34,0,COLUMN(X$4)-COLUMN($B$4),1,1)</f>
        <v>#VALUE!</v>
      </c>
      <c r="Y19" s="68" t="e">
        <f aca="true">OFFSET(BalanceSheet!$B34,0,COLUMN(Y$4)-COLUMN($B$4)+1,1,1)-OFFSET(BalanceSheet!$B34,0,COLUMN(Y$4)-COLUMN($B$4),1,1)</f>
        <v>#VALUE!</v>
      </c>
      <c r="Z19" s="68" t="e">
        <f aca="true">OFFSET(BalanceSheet!$B34,0,COLUMN(Z$4)-COLUMN($B$4)+1,1,1)-OFFSET(BalanceSheet!$B34,0,COLUMN(Z$4)-COLUMN($B$4),1,1)</f>
        <v>#VALUE!</v>
      </c>
      <c r="AA19" s="68" t="e">
        <f aca="true">OFFSET(BalanceSheet!$B34,0,COLUMN(AA$4)-COLUMN($B$4)+1,1,1)-OFFSET(BalanceSheet!$B34,0,COLUMN(AA$4)-COLUMN($B$4),1,1)</f>
        <v>#VALUE!</v>
      </c>
      <c r="AB19" s="68" t="e">
        <f aca="true">OFFSET(BalanceSheet!$B34,0,COLUMN(AB$4)-COLUMN($B$4)+1,1,1)-OFFSET(BalanceSheet!$B34,0,COLUMN(AB$4)-COLUMN($B$4),1,1)</f>
        <v>#VALUE!</v>
      </c>
      <c r="AC19" s="68" t="e">
        <f aca="true">OFFSET(BalanceSheet!$B34,0,COLUMN(AC$4)-COLUMN($B$4)+1,1,1)-OFFSET(BalanceSheet!$B34,0,COLUMN(AC$4)-COLUMN($B$4),1,1)</f>
        <v>#VALUE!</v>
      </c>
      <c r="AD19" s="68" t="e">
        <f aca="true">OFFSET(BalanceSheet!$B34,0,COLUMN(AD$4)-COLUMN($B$4)+1,1,1)-OFFSET(BalanceSheet!$B34,0,COLUMN(AD$4)-COLUMN($B$4),1,1)</f>
        <v>#VALUE!</v>
      </c>
      <c r="AE19" s="68" t="e">
        <f aca="true">OFFSET(BalanceSheet!$B34,0,COLUMN(AE$4)-COLUMN($B$4)+1,1,1)-OFFSET(BalanceSheet!$B34,0,COLUMN(AE$4)-COLUMN($B$4),1,1)</f>
        <v>#VALUE!</v>
      </c>
      <c r="AF19" s="68" t="e">
        <f aca="true">OFFSET(BalanceSheet!$B34,0,COLUMN(AF$4)-COLUMN($B$4)+1,1,1)-OFFSET(BalanceSheet!$B34,0,COLUMN(AF$4)-COLUMN($B$4),1,1)</f>
        <v>#VALUE!</v>
      </c>
      <c r="AG19" s="68" t="e">
        <f aca="true">OFFSET(BalanceSheet!$B34,0,COLUMN(AG$4)-COLUMN($B$4)+1,1,1)-OFFSET(BalanceSheet!$B34,0,COLUMN(AG$4)-COLUMN($B$4),1,1)</f>
        <v>#VALUE!</v>
      </c>
      <c r="AH19" s="68" t="e">
        <f aca="true">OFFSET(BalanceSheet!$B34,0,COLUMN(AH$4)-COLUMN($B$4)+1,1,1)-OFFSET(BalanceSheet!$B34,0,COLUMN(AH$4)-COLUMN($B$4),1,1)</f>
        <v>#VALUE!</v>
      </c>
      <c r="AI19" s="68" t="e">
        <f aca="true">OFFSET(BalanceSheet!$B34,0,COLUMN(AI$4)-COLUMN($B$4)+1,1,1)-OFFSET(BalanceSheet!$B34,0,COLUMN(AI$4)-COLUMN($B$4),1,1)</f>
        <v>#VALUE!</v>
      </c>
      <c r="AJ19" s="68" t="e">
        <f aca="true">OFFSET(BalanceSheet!$B34,0,COLUMN(AJ$4)-COLUMN($B$4)+1,1,1)-OFFSET(BalanceSheet!$B34,0,COLUMN(AJ$4)-COLUMN($B$4),1,1)</f>
        <v>#VALUE!</v>
      </c>
      <c r="AK19" s="68" t="e">
        <f aca="true">OFFSET(BalanceSheet!$B34,0,COLUMN(AK$4)-COLUMN($B$4)+1,1,1)-OFFSET(BalanceSheet!$B34,0,COLUMN(AK$4)-COLUMN($B$4),1,1)</f>
        <v>#VALUE!</v>
      </c>
      <c r="AL19" s="68" t="e">
        <f aca="true">OFFSET(BalanceSheet!$B34,0,COLUMN(AL$4)-COLUMN($B$4)+1,1,1)-OFFSET(BalanceSheet!$B34,0,COLUMN(AL$4)-COLUMN($B$4),1,1)</f>
        <v>#VALUE!</v>
      </c>
      <c r="AM19" s="68" t="e">
        <f aca="true">OFFSET(BalanceSheet!$B34,0,COLUMN(AM$4)-COLUMN($B$4)+1,1,1)-OFFSET(BalanceSheet!$B34,0,COLUMN(AM$4)-COLUMN($B$4),1,1)</f>
        <v>#VALUE!</v>
      </c>
      <c r="AN19" s="68" t="e">
        <f aca="true">OFFSET(BalanceSheet!$B34,0,COLUMN(AN$4)-COLUMN($B$4)+1,1,1)-OFFSET(BalanceSheet!$B34,0,COLUMN(AN$4)-COLUMN($B$4),1,1)</f>
        <v>#VALUE!</v>
      </c>
      <c r="AO19" s="68" t="e">
        <f aca="true">OFFSET(BalanceSheet!$B34,0,COLUMN(AO$4)-COLUMN($B$4)+1,1,1)-OFFSET(BalanceSheet!$B34,0,COLUMN(AO$4)-COLUMN($B$4),1,1)</f>
        <v>#VALUE!</v>
      </c>
      <c r="AP19" s="68" t="e">
        <f aca="true">OFFSET(BalanceSheet!$B34,0,COLUMN(AP$4)-COLUMN($B$4)+1,1,1)-OFFSET(BalanceSheet!$B34,0,COLUMN(AP$4)-COLUMN($B$4),1,1)</f>
        <v>#VALUE!</v>
      </c>
      <c r="AQ19" s="68" t="e">
        <f aca="true">OFFSET(BalanceSheet!$B34,0,COLUMN(AQ$4)-COLUMN($B$4)+1,1,1)-OFFSET(BalanceSheet!$B34,0,COLUMN(AQ$4)-COLUMN($B$4),1,1)</f>
        <v>#VALUE!</v>
      </c>
      <c r="AR19" s="68" t="e">
        <f aca="true">OFFSET(BalanceSheet!$B34,0,COLUMN(AR$4)-COLUMN($B$4)+1,1,1)-OFFSET(BalanceSheet!$B34,0,COLUMN(AR$4)-COLUMN($B$4),1,1)</f>
        <v>#VALUE!</v>
      </c>
      <c r="AS19" s="68" t="e">
        <f aca="true">OFFSET(BalanceSheet!$B34,0,COLUMN(AS$4)-COLUMN($B$4)+1,1,1)-OFFSET(BalanceSheet!$B34,0,COLUMN(AS$4)-COLUMN($B$4),1,1)</f>
        <v>#VALUE!</v>
      </c>
      <c r="AT19" s="68" t="e">
        <f aca="true">OFFSET(BalanceSheet!$B34,0,COLUMN(AT$4)-COLUMN($B$4)+1,1,1)-OFFSET(BalanceSheet!$B34,0,COLUMN(AT$4)-COLUMN($B$4),1,1)</f>
        <v>#VALUE!</v>
      </c>
      <c r="AU19" s="68" t="e">
        <f aca="true">OFFSET(BalanceSheet!$B34,0,COLUMN(AU$4)-COLUMN($B$4)+1,1,1)-OFFSET(BalanceSheet!$B34,0,COLUMN(AU$4)-COLUMN($B$4),1,1)</f>
        <v>#VALUE!</v>
      </c>
      <c r="AV19" s="68" t="e">
        <f aca="true">OFFSET(BalanceSheet!$B34,0,COLUMN(AV$4)-COLUMN($B$4)+1,1,1)-OFFSET(BalanceSheet!$B34,0,COLUMN(AV$4)-COLUMN($B$4),1,1)</f>
        <v>#VALUE!</v>
      </c>
      <c r="AW19" s="68" t="e">
        <f aca="true">OFFSET(BalanceSheet!$B34,0,COLUMN(AW$4)-COLUMN($B$4)+1,1,1)-OFFSET(BalanceSheet!$B34,0,COLUMN(AW$4)-COLUMN($B$4),1,1)</f>
        <v>#VALUE!</v>
      </c>
      <c r="AX19" s="68" t="e">
        <f aca="true">OFFSET(BalanceSheet!$B34,0,COLUMN(AX$4)-COLUMN($B$4)+1,1,1)-OFFSET(BalanceSheet!$B34,0,COLUMN(AX$4)-COLUMN($B$4),1,1)</f>
        <v>#VALUE!</v>
      </c>
      <c r="AY19" s="68" t="e">
        <f aca="true">OFFSET(BalanceSheet!$B34,0,COLUMN(AY$4)-COLUMN($B$4)+1,1,1)-OFFSET(BalanceSheet!$B34,0,COLUMN(AY$4)-COLUMN($B$4),1,1)</f>
        <v>#VALUE!</v>
      </c>
      <c r="AZ19" s="68" t="e">
        <f aca="true">OFFSET(BalanceSheet!$B34,0,COLUMN(AZ$4)-COLUMN($B$4)+1,1,1)-OFFSET(BalanceSheet!$B34,0,COLUMN(AZ$4)-COLUMN($B$4),1,1)</f>
        <v>#VALUE!</v>
      </c>
      <c r="BA19" s="68" t="e">
        <f aca="true">OFFSET(BalanceSheet!$B34,0,COLUMN(BA$4)-COLUMN($B$4)+1,1,1)-OFFSET(BalanceSheet!$B34,0,COLUMN(BA$4)-COLUMN($B$4),1,1)</f>
        <v>#VALUE!</v>
      </c>
      <c r="BB19" s="68" t="e">
        <f aca="true">OFFSET(BalanceSheet!$B34,0,COLUMN(BB$4)-COLUMN($B$4)+1,1,1)-OFFSET(BalanceSheet!$B34,0,COLUMN(BB$4)-COLUMN($B$4),1,1)</f>
        <v>#VALUE!</v>
      </c>
      <c r="BC19" s="69" t="e">
        <f aca="true">SUM(OFFSET($B19,0,1,1,Assumptions!$C$8))</f>
        <v>#VALUE!</v>
      </c>
      <c r="BD19" s="69" t="e">
        <f aca="true">SUM(OFFSET($B19,0,1+Assumptions!$C$8,1,SUM(Assumptions!$C$9)))</f>
        <v>#VALUE!</v>
      </c>
      <c r="BE19" s="69" t="e">
        <f aca="true">SUM(OFFSET($B19,0,1+SUM(Assumptions!$C$8:$C$9),1,SUM(Assumptions!$C$10)))</f>
        <v>#VALUE!</v>
      </c>
      <c r="BF19" s="69" t="e">
        <f aca="true">SUM(OFFSET($B19,0,1+SUM(Assumptions!$C$8:$C$10),1,SUM(Assumptions!$C$11)))</f>
        <v>#VALUE!</v>
      </c>
      <c r="BG19" s="69" t="e">
        <f aca="false">SUM(BC19:BF19)</f>
        <v>#VALUE!</v>
      </c>
    </row>
    <row r="20" s="17" customFormat="true" ht="15.75" hidden="false" customHeight="true" outlineLevel="0" collapsed="false">
      <c r="A20" s="72" t="s">
        <v>301</v>
      </c>
      <c r="B20" s="65" t="s">
        <v>302</v>
      </c>
      <c r="C20" s="68" t="e">
        <f aca="true">OFFSET(BalanceSheet!$B35,0,COLUMN(C$4)-COLUMN($B$4)+1,1,1)-OFFSET(BalanceSheet!$B35,0,COLUMN(C$4)-COLUMN($B$4),1,1)</f>
        <v>#VALUE!</v>
      </c>
      <c r="D20" s="68" t="e">
        <f aca="true">OFFSET(BalanceSheet!$B35,0,COLUMN(D$4)-COLUMN($B$4)+1,1,1)-OFFSET(BalanceSheet!$B35,0,COLUMN(D$4)-COLUMN($B$4),1,1)</f>
        <v>#VALUE!</v>
      </c>
      <c r="E20" s="68" t="e">
        <f aca="true">OFFSET(BalanceSheet!$B35,0,COLUMN(E$4)-COLUMN($B$4)+1,1,1)-OFFSET(BalanceSheet!$B35,0,COLUMN(E$4)-COLUMN($B$4),1,1)</f>
        <v>#VALUE!</v>
      </c>
      <c r="F20" s="68" t="e">
        <f aca="true">OFFSET(BalanceSheet!$B35,0,COLUMN(F$4)-COLUMN($B$4)+1,1,1)-OFFSET(BalanceSheet!$B35,0,COLUMN(F$4)-COLUMN($B$4),1,1)</f>
        <v>#VALUE!</v>
      </c>
      <c r="G20" s="68" t="e">
        <f aca="true">OFFSET(BalanceSheet!$B35,0,COLUMN(G$4)-COLUMN($B$4)+1,1,1)-OFFSET(BalanceSheet!$B35,0,COLUMN(G$4)-COLUMN($B$4),1,1)</f>
        <v>#VALUE!</v>
      </c>
      <c r="H20" s="68" t="e">
        <f aca="true">OFFSET(BalanceSheet!$B35,0,COLUMN(H$4)-COLUMN($B$4)+1,1,1)-OFFSET(BalanceSheet!$B35,0,COLUMN(H$4)-COLUMN($B$4),1,1)</f>
        <v>#VALUE!</v>
      </c>
      <c r="I20" s="68" t="e">
        <f aca="true">OFFSET(BalanceSheet!$B35,0,COLUMN(I$4)-COLUMN($B$4)+1,1,1)-OFFSET(BalanceSheet!$B35,0,COLUMN(I$4)-COLUMN($B$4),1,1)</f>
        <v>#VALUE!</v>
      </c>
      <c r="J20" s="68" t="e">
        <f aca="true">OFFSET(BalanceSheet!$B35,0,COLUMN(J$4)-COLUMN($B$4)+1,1,1)-OFFSET(BalanceSheet!$B35,0,COLUMN(J$4)-COLUMN($B$4),1,1)</f>
        <v>#VALUE!</v>
      </c>
      <c r="K20" s="68" t="e">
        <f aca="true">OFFSET(BalanceSheet!$B35,0,COLUMN(K$4)-COLUMN($B$4)+1,1,1)-OFFSET(BalanceSheet!$B35,0,COLUMN(K$4)-COLUMN($B$4),1,1)</f>
        <v>#VALUE!</v>
      </c>
      <c r="L20" s="68" t="e">
        <f aca="true">OFFSET(BalanceSheet!$B35,0,COLUMN(L$4)-COLUMN($B$4)+1,1,1)-OFFSET(BalanceSheet!$B35,0,COLUMN(L$4)-COLUMN($B$4),1,1)</f>
        <v>#VALUE!</v>
      </c>
      <c r="M20" s="68" t="e">
        <f aca="true">OFFSET(BalanceSheet!$B35,0,COLUMN(M$4)-COLUMN($B$4)+1,1,1)-OFFSET(BalanceSheet!$B35,0,COLUMN(M$4)-COLUMN($B$4),1,1)</f>
        <v>#VALUE!</v>
      </c>
      <c r="N20" s="68" t="e">
        <f aca="true">OFFSET(BalanceSheet!$B35,0,COLUMN(N$4)-COLUMN($B$4)+1,1,1)-OFFSET(BalanceSheet!$B35,0,COLUMN(N$4)-COLUMN($B$4),1,1)</f>
        <v>#VALUE!</v>
      </c>
      <c r="O20" s="68" t="e">
        <f aca="true">OFFSET(BalanceSheet!$B35,0,COLUMN(O$4)-COLUMN($B$4)+1,1,1)-OFFSET(BalanceSheet!$B35,0,COLUMN(O$4)-COLUMN($B$4),1,1)</f>
        <v>#VALUE!</v>
      </c>
      <c r="P20" s="68" t="e">
        <f aca="true">OFFSET(BalanceSheet!$B35,0,COLUMN(P$4)-COLUMN($B$4)+1,1,1)-OFFSET(BalanceSheet!$B35,0,COLUMN(P$4)-COLUMN($B$4),1,1)</f>
        <v>#VALUE!</v>
      </c>
      <c r="Q20" s="68" t="e">
        <f aca="true">OFFSET(BalanceSheet!$B35,0,COLUMN(Q$4)-COLUMN($B$4)+1,1,1)-OFFSET(BalanceSheet!$B35,0,COLUMN(Q$4)-COLUMN($B$4),1,1)</f>
        <v>#VALUE!</v>
      </c>
      <c r="R20" s="68" t="e">
        <f aca="true">OFFSET(BalanceSheet!$B35,0,COLUMN(R$4)-COLUMN($B$4)+1,1,1)-OFFSET(BalanceSheet!$B35,0,COLUMN(R$4)-COLUMN($B$4),1,1)</f>
        <v>#VALUE!</v>
      </c>
      <c r="S20" s="68" t="e">
        <f aca="true">OFFSET(BalanceSheet!$B35,0,COLUMN(S$4)-COLUMN($B$4)+1,1,1)-OFFSET(BalanceSheet!$B35,0,COLUMN(S$4)-COLUMN($B$4),1,1)</f>
        <v>#VALUE!</v>
      </c>
      <c r="T20" s="68" t="e">
        <f aca="true">OFFSET(BalanceSheet!$B35,0,COLUMN(T$4)-COLUMN($B$4)+1,1,1)-OFFSET(BalanceSheet!$B35,0,COLUMN(T$4)-COLUMN($B$4),1,1)</f>
        <v>#VALUE!</v>
      </c>
      <c r="U20" s="68" t="e">
        <f aca="true">OFFSET(BalanceSheet!$B35,0,COLUMN(U$4)-COLUMN($B$4)+1,1,1)-OFFSET(BalanceSheet!$B35,0,COLUMN(U$4)-COLUMN($B$4),1,1)</f>
        <v>#VALUE!</v>
      </c>
      <c r="V20" s="68" t="e">
        <f aca="true">OFFSET(BalanceSheet!$B35,0,COLUMN(V$4)-COLUMN($B$4)+1,1,1)-OFFSET(BalanceSheet!$B35,0,COLUMN(V$4)-COLUMN($B$4),1,1)</f>
        <v>#VALUE!</v>
      </c>
      <c r="W20" s="68" t="e">
        <f aca="true">OFFSET(BalanceSheet!$B35,0,COLUMN(W$4)-COLUMN($B$4)+1,1,1)-OFFSET(BalanceSheet!$B35,0,COLUMN(W$4)-COLUMN($B$4),1,1)</f>
        <v>#VALUE!</v>
      </c>
      <c r="X20" s="68" t="e">
        <f aca="true">OFFSET(BalanceSheet!$B35,0,COLUMN(X$4)-COLUMN($B$4)+1,1,1)-OFFSET(BalanceSheet!$B35,0,COLUMN(X$4)-COLUMN($B$4),1,1)</f>
        <v>#VALUE!</v>
      </c>
      <c r="Y20" s="68" t="e">
        <f aca="true">OFFSET(BalanceSheet!$B35,0,COLUMN(Y$4)-COLUMN($B$4)+1,1,1)-OFFSET(BalanceSheet!$B35,0,COLUMN(Y$4)-COLUMN($B$4),1,1)</f>
        <v>#VALUE!</v>
      </c>
      <c r="Z20" s="68" t="e">
        <f aca="true">OFFSET(BalanceSheet!$B35,0,COLUMN(Z$4)-COLUMN($B$4)+1,1,1)-OFFSET(BalanceSheet!$B35,0,COLUMN(Z$4)-COLUMN($B$4),1,1)</f>
        <v>#VALUE!</v>
      </c>
      <c r="AA20" s="68" t="e">
        <f aca="true">OFFSET(BalanceSheet!$B35,0,COLUMN(AA$4)-COLUMN($B$4)+1,1,1)-OFFSET(BalanceSheet!$B35,0,COLUMN(AA$4)-COLUMN($B$4),1,1)</f>
        <v>#VALUE!</v>
      </c>
      <c r="AB20" s="68" t="e">
        <f aca="true">OFFSET(BalanceSheet!$B35,0,COLUMN(AB$4)-COLUMN($B$4)+1,1,1)-OFFSET(BalanceSheet!$B35,0,COLUMN(AB$4)-COLUMN($B$4),1,1)</f>
        <v>#VALUE!</v>
      </c>
      <c r="AC20" s="68" t="e">
        <f aca="true">OFFSET(BalanceSheet!$B35,0,COLUMN(AC$4)-COLUMN($B$4)+1,1,1)-OFFSET(BalanceSheet!$B35,0,COLUMN(AC$4)-COLUMN($B$4),1,1)</f>
        <v>#VALUE!</v>
      </c>
      <c r="AD20" s="68" t="e">
        <f aca="true">OFFSET(BalanceSheet!$B35,0,COLUMN(AD$4)-COLUMN($B$4)+1,1,1)-OFFSET(BalanceSheet!$B35,0,COLUMN(AD$4)-COLUMN($B$4),1,1)</f>
        <v>#VALUE!</v>
      </c>
      <c r="AE20" s="68" t="e">
        <f aca="true">OFFSET(BalanceSheet!$B35,0,COLUMN(AE$4)-COLUMN($B$4)+1,1,1)-OFFSET(BalanceSheet!$B35,0,COLUMN(AE$4)-COLUMN($B$4),1,1)</f>
        <v>#VALUE!</v>
      </c>
      <c r="AF20" s="68" t="e">
        <f aca="true">OFFSET(BalanceSheet!$B35,0,COLUMN(AF$4)-COLUMN($B$4)+1,1,1)-OFFSET(BalanceSheet!$B35,0,COLUMN(AF$4)-COLUMN($B$4),1,1)</f>
        <v>#VALUE!</v>
      </c>
      <c r="AG20" s="68" t="e">
        <f aca="true">OFFSET(BalanceSheet!$B35,0,COLUMN(AG$4)-COLUMN($B$4)+1,1,1)-OFFSET(BalanceSheet!$B35,0,COLUMN(AG$4)-COLUMN($B$4),1,1)</f>
        <v>#VALUE!</v>
      </c>
      <c r="AH20" s="68" t="e">
        <f aca="true">OFFSET(BalanceSheet!$B35,0,COLUMN(AH$4)-COLUMN($B$4)+1,1,1)-OFFSET(BalanceSheet!$B35,0,COLUMN(AH$4)-COLUMN($B$4),1,1)</f>
        <v>#VALUE!</v>
      </c>
      <c r="AI20" s="68" t="e">
        <f aca="true">OFFSET(BalanceSheet!$B35,0,COLUMN(AI$4)-COLUMN($B$4)+1,1,1)-OFFSET(BalanceSheet!$B35,0,COLUMN(AI$4)-COLUMN($B$4),1,1)</f>
        <v>#VALUE!</v>
      </c>
      <c r="AJ20" s="68" t="e">
        <f aca="true">OFFSET(BalanceSheet!$B35,0,COLUMN(AJ$4)-COLUMN($B$4)+1,1,1)-OFFSET(BalanceSheet!$B35,0,COLUMN(AJ$4)-COLUMN($B$4),1,1)</f>
        <v>#VALUE!</v>
      </c>
      <c r="AK20" s="68" t="e">
        <f aca="true">OFFSET(BalanceSheet!$B35,0,COLUMN(AK$4)-COLUMN($B$4)+1,1,1)-OFFSET(BalanceSheet!$B35,0,COLUMN(AK$4)-COLUMN($B$4),1,1)</f>
        <v>#VALUE!</v>
      </c>
      <c r="AL20" s="68" t="e">
        <f aca="true">OFFSET(BalanceSheet!$B35,0,COLUMN(AL$4)-COLUMN($B$4)+1,1,1)-OFFSET(BalanceSheet!$B35,0,COLUMN(AL$4)-COLUMN($B$4),1,1)</f>
        <v>#VALUE!</v>
      </c>
      <c r="AM20" s="68" t="e">
        <f aca="true">OFFSET(BalanceSheet!$B35,0,COLUMN(AM$4)-COLUMN($B$4)+1,1,1)-OFFSET(BalanceSheet!$B35,0,COLUMN(AM$4)-COLUMN($B$4),1,1)</f>
        <v>#VALUE!</v>
      </c>
      <c r="AN20" s="68" t="e">
        <f aca="true">OFFSET(BalanceSheet!$B35,0,COLUMN(AN$4)-COLUMN($B$4)+1,1,1)-OFFSET(BalanceSheet!$B35,0,COLUMN(AN$4)-COLUMN($B$4),1,1)</f>
        <v>#VALUE!</v>
      </c>
      <c r="AO20" s="68" t="e">
        <f aca="true">OFFSET(BalanceSheet!$B35,0,COLUMN(AO$4)-COLUMN($B$4)+1,1,1)-OFFSET(BalanceSheet!$B35,0,COLUMN(AO$4)-COLUMN($B$4),1,1)</f>
        <v>#VALUE!</v>
      </c>
      <c r="AP20" s="68" t="e">
        <f aca="true">OFFSET(BalanceSheet!$B35,0,COLUMN(AP$4)-COLUMN($B$4)+1,1,1)-OFFSET(BalanceSheet!$B35,0,COLUMN(AP$4)-COLUMN($B$4),1,1)</f>
        <v>#VALUE!</v>
      </c>
      <c r="AQ20" s="68" t="e">
        <f aca="true">OFFSET(BalanceSheet!$B35,0,COLUMN(AQ$4)-COLUMN($B$4)+1,1,1)-OFFSET(BalanceSheet!$B35,0,COLUMN(AQ$4)-COLUMN($B$4),1,1)</f>
        <v>#VALUE!</v>
      </c>
      <c r="AR20" s="68" t="e">
        <f aca="true">OFFSET(BalanceSheet!$B35,0,COLUMN(AR$4)-COLUMN($B$4)+1,1,1)-OFFSET(BalanceSheet!$B35,0,COLUMN(AR$4)-COLUMN($B$4),1,1)</f>
        <v>#VALUE!</v>
      </c>
      <c r="AS20" s="68" t="e">
        <f aca="true">OFFSET(BalanceSheet!$B35,0,COLUMN(AS$4)-COLUMN($B$4)+1,1,1)-OFFSET(BalanceSheet!$B35,0,COLUMN(AS$4)-COLUMN($B$4),1,1)</f>
        <v>#VALUE!</v>
      </c>
      <c r="AT20" s="68" t="e">
        <f aca="true">OFFSET(BalanceSheet!$B35,0,COLUMN(AT$4)-COLUMN($B$4)+1,1,1)-OFFSET(BalanceSheet!$B35,0,COLUMN(AT$4)-COLUMN($B$4),1,1)</f>
        <v>#VALUE!</v>
      </c>
      <c r="AU20" s="68" t="e">
        <f aca="true">OFFSET(BalanceSheet!$B35,0,COLUMN(AU$4)-COLUMN($B$4)+1,1,1)-OFFSET(BalanceSheet!$B35,0,COLUMN(AU$4)-COLUMN($B$4),1,1)</f>
        <v>#VALUE!</v>
      </c>
      <c r="AV20" s="68" t="e">
        <f aca="true">OFFSET(BalanceSheet!$B35,0,COLUMN(AV$4)-COLUMN($B$4)+1,1,1)-OFFSET(BalanceSheet!$B35,0,COLUMN(AV$4)-COLUMN($B$4),1,1)</f>
        <v>#VALUE!</v>
      </c>
      <c r="AW20" s="68" t="e">
        <f aca="true">OFFSET(BalanceSheet!$B35,0,COLUMN(AW$4)-COLUMN($B$4)+1,1,1)-OFFSET(BalanceSheet!$B35,0,COLUMN(AW$4)-COLUMN($B$4),1,1)</f>
        <v>#VALUE!</v>
      </c>
      <c r="AX20" s="68" t="e">
        <f aca="true">OFFSET(BalanceSheet!$B35,0,COLUMN(AX$4)-COLUMN($B$4)+1,1,1)-OFFSET(BalanceSheet!$B35,0,COLUMN(AX$4)-COLUMN($B$4),1,1)</f>
        <v>#VALUE!</v>
      </c>
      <c r="AY20" s="68" t="e">
        <f aca="true">OFFSET(BalanceSheet!$B35,0,COLUMN(AY$4)-COLUMN($B$4)+1,1,1)-OFFSET(BalanceSheet!$B35,0,COLUMN(AY$4)-COLUMN($B$4),1,1)</f>
        <v>#VALUE!</v>
      </c>
      <c r="AZ20" s="68" t="e">
        <f aca="true">OFFSET(BalanceSheet!$B35,0,COLUMN(AZ$4)-COLUMN($B$4)+1,1,1)-OFFSET(BalanceSheet!$B35,0,COLUMN(AZ$4)-COLUMN($B$4),1,1)</f>
        <v>#VALUE!</v>
      </c>
      <c r="BA20" s="68" t="e">
        <f aca="true">OFFSET(BalanceSheet!$B35,0,COLUMN(BA$4)-COLUMN($B$4)+1,1,1)-OFFSET(BalanceSheet!$B35,0,COLUMN(BA$4)-COLUMN($B$4),1,1)</f>
        <v>#VALUE!</v>
      </c>
      <c r="BB20" s="68" t="e">
        <f aca="true">OFFSET(BalanceSheet!$B35,0,COLUMN(BB$4)-COLUMN($B$4)+1,1,1)-OFFSET(BalanceSheet!$B35,0,COLUMN(BB$4)-COLUMN($B$4),1,1)</f>
        <v>#VALUE!</v>
      </c>
      <c r="BC20" s="69" t="e">
        <f aca="true">SUM(OFFSET($B20,0,1,1,Assumptions!$C$8))</f>
        <v>#VALUE!</v>
      </c>
      <c r="BD20" s="69" t="e">
        <f aca="true">SUM(OFFSET($B20,0,1+Assumptions!$C$8,1,SUM(Assumptions!$C$9)))</f>
        <v>#VALUE!</v>
      </c>
      <c r="BE20" s="69" t="e">
        <f aca="true">SUM(OFFSET($B20,0,1+SUM(Assumptions!$C$8:$C$9),1,SUM(Assumptions!$C$10)))</f>
        <v>#VALUE!</v>
      </c>
      <c r="BF20" s="69" t="e">
        <f aca="true">SUM(OFFSET($B20,0,1+SUM(Assumptions!$C$8:$C$10),1,SUM(Assumptions!$C$11)))</f>
        <v>#VALUE!</v>
      </c>
      <c r="BG20" s="69" t="e">
        <f aca="false">SUM(BC20:BF20)</f>
        <v>#VALUE!</v>
      </c>
    </row>
    <row r="21" s="17" customFormat="true" ht="15.75" hidden="false" customHeight="true" outlineLevel="0" collapsed="false">
      <c r="A21" s="64" t="s">
        <v>221</v>
      </c>
      <c r="B21" s="65" t="s">
        <v>222</v>
      </c>
      <c r="C21" s="68" t="n">
        <v>-55000</v>
      </c>
      <c r="D21" s="68" t="n">
        <v>0</v>
      </c>
      <c r="E21" s="68" t="n">
        <v>0</v>
      </c>
      <c r="F21" s="68" t="n">
        <v>0</v>
      </c>
      <c r="G21" s="68" t="n">
        <v>0</v>
      </c>
      <c r="H21" s="68" t="n">
        <v>0</v>
      </c>
      <c r="I21" s="68" t="n">
        <v>0</v>
      </c>
      <c r="J21" s="68" t="n">
        <v>0</v>
      </c>
      <c r="K21" s="68" t="n">
        <v>0</v>
      </c>
      <c r="L21" s="68" t="n">
        <v>0</v>
      </c>
      <c r="M21" s="68" t="n">
        <v>0</v>
      </c>
      <c r="N21" s="68" t="n">
        <v>0</v>
      </c>
      <c r="O21" s="68" t="n">
        <v>0</v>
      </c>
      <c r="P21" s="68" t="n">
        <v>0</v>
      </c>
      <c r="Q21" s="68" t="n">
        <v>0</v>
      </c>
      <c r="R21" s="68" t="n">
        <v>0</v>
      </c>
      <c r="S21" s="68" t="n">
        <v>0</v>
      </c>
      <c r="T21" s="68" t="n">
        <v>0</v>
      </c>
      <c r="U21" s="68" t="n">
        <v>0</v>
      </c>
      <c r="V21" s="68" t="n">
        <v>0</v>
      </c>
      <c r="W21" s="68" t="n">
        <v>0</v>
      </c>
      <c r="X21" s="68" t="n">
        <v>0</v>
      </c>
      <c r="Y21" s="68" t="n">
        <v>0</v>
      </c>
      <c r="Z21" s="68" t="n">
        <v>0</v>
      </c>
      <c r="AA21" s="68" t="n">
        <v>0</v>
      </c>
      <c r="AB21" s="68" t="n">
        <v>0</v>
      </c>
      <c r="AC21" s="68" t="n">
        <v>0</v>
      </c>
      <c r="AD21" s="68" t="n">
        <v>0</v>
      </c>
      <c r="AE21" s="68" t="n">
        <v>0</v>
      </c>
      <c r="AF21" s="68" t="n">
        <v>0</v>
      </c>
      <c r="AG21" s="68" t="n">
        <v>0</v>
      </c>
      <c r="AH21" s="68" t="n">
        <v>0</v>
      </c>
      <c r="AI21" s="68" t="n">
        <v>0</v>
      </c>
      <c r="AJ21" s="68" t="n">
        <v>0</v>
      </c>
      <c r="AK21" s="68" t="n">
        <v>0</v>
      </c>
      <c r="AL21" s="68" t="n">
        <v>0</v>
      </c>
      <c r="AM21" s="68" t="n">
        <v>0</v>
      </c>
      <c r="AN21" s="68" t="n">
        <v>0</v>
      </c>
      <c r="AO21" s="68" t="n">
        <v>0</v>
      </c>
      <c r="AP21" s="68" t="n">
        <v>0</v>
      </c>
      <c r="AQ21" s="68" t="n">
        <v>0</v>
      </c>
      <c r="AR21" s="68" t="n">
        <v>0</v>
      </c>
      <c r="AS21" s="68" t="n">
        <v>0</v>
      </c>
      <c r="AT21" s="68" t="n">
        <v>0</v>
      </c>
      <c r="AU21" s="68" t="n">
        <v>0</v>
      </c>
      <c r="AV21" s="68" t="n">
        <v>0</v>
      </c>
      <c r="AW21" s="68" t="n">
        <v>0</v>
      </c>
      <c r="AX21" s="68" t="n">
        <v>0</v>
      </c>
      <c r="AY21" s="68" t="n">
        <v>0</v>
      </c>
      <c r="AZ21" s="68" t="n">
        <v>0</v>
      </c>
      <c r="BA21" s="68" t="n">
        <v>0</v>
      </c>
      <c r="BB21" s="68" t="n">
        <v>60000</v>
      </c>
      <c r="BC21" s="69" t="n">
        <f aca="true">SUM(OFFSET($B21,0,1,1,Assumptions!$C$8))</f>
        <v>-55000</v>
      </c>
      <c r="BD21" s="69" t="n">
        <f aca="true">SUM(OFFSET($B21,0,1+Assumptions!$C$8,1,SUM(Assumptions!$C$9)))</f>
        <v>0</v>
      </c>
      <c r="BE21" s="69" t="n">
        <f aca="true">SUM(OFFSET($B21,0,1+SUM(Assumptions!$C$8:$C$9),1,SUM(Assumptions!$C$10)))</f>
        <v>0</v>
      </c>
      <c r="BF21" s="69" t="n">
        <f aca="true">SUM(OFFSET($B21,0,1+SUM(Assumptions!$C$8:$C$10),1,SUM(Assumptions!$C$11)))</f>
        <v>60000</v>
      </c>
      <c r="BG21" s="69" t="n">
        <f aca="false">SUM(BC21:BF21)</f>
        <v>5000</v>
      </c>
    </row>
    <row r="22" s="17" customFormat="true" ht="15.75" hidden="false" customHeight="true" outlineLevel="0" collapsed="false">
      <c r="A22" s="64" t="s">
        <v>223</v>
      </c>
      <c r="B22" s="65" t="s">
        <v>224</v>
      </c>
      <c r="C22" s="101" t="n">
        <v>-42000</v>
      </c>
      <c r="D22" s="101" t="n">
        <v>0</v>
      </c>
      <c r="E22" s="101" t="n">
        <v>0</v>
      </c>
      <c r="F22" s="101" t="n">
        <v>0</v>
      </c>
      <c r="G22" s="101" t="n">
        <v>0</v>
      </c>
      <c r="H22" s="101" t="n">
        <v>0</v>
      </c>
      <c r="I22" s="101" t="n">
        <v>0</v>
      </c>
      <c r="J22" s="101" t="n">
        <v>0</v>
      </c>
      <c r="K22" s="101" t="n">
        <v>0</v>
      </c>
      <c r="L22" s="101" t="n">
        <v>0</v>
      </c>
      <c r="M22" s="101" t="n">
        <v>0</v>
      </c>
      <c r="N22" s="101" t="n">
        <v>0</v>
      </c>
      <c r="O22" s="101" t="n">
        <v>0</v>
      </c>
      <c r="P22" s="101" t="n">
        <v>0</v>
      </c>
      <c r="Q22" s="101" t="n">
        <v>0</v>
      </c>
      <c r="R22" s="101" t="n">
        <v>0</v>
      </c>
      <c r="S22" s="101" t="n">
        <v>0</v>
      </c>
      <c r="T22" s="101" t="n">
        <v>0</v>
      </c>
      <c r="U22" s="101" t="n">
        <v>0</v>
      </c>
      <c r="V22" s="101" t="n">
        <v>0</v>
      </c>
      <c r="W22" s="101" t="n">
        <v>0</v>
      </c>
      <c r="X22" s="101" t="n">
        <v>0</v>
      </c>
      <c r="Y22" s="101" t="n">
        <v>0</v>
      </c>
      <c r="Z22" s="101" t="n">
        <v>0</v>
      </c>
      <c r="AA22" s="101" t="n">
        <v>0</v>
      </c>
      <c r="AB22" s="101" t="n">
        <v>0</v>
      </c>
      <c r="AC22" s="101" t="n">
        <v>0</v>
      </c>
      <c r="AD22" s="101" t="n">
        <v>0</v>
      </c>
      <c r="AE22" s="101" t="n">
        <v>0</v>
      </c>
      <c r="AF22" s="101" t="n">
        <v>0</v>
      </c>
      <c r="AG22" s="101" t="n">
        <v>0</v>
      </c>
      <c r="AH22" s="101" t="n">
        <v>0</v>
      </c>
      <c r="AI22" s="101" t="n">
        <v>0</v>
      </c>
      <c r="AJ22" s="101" t="n">
        <v>0</v>
      </c>
      <c r="AK22" s="101" t="n">
        <v>0</v>
      </c>
      <c r="AL22" s="101" t="n">
        <v>0</v>
      </c>
      <c r="AM22" s="101" t="n">
        <v>0</v>
      </c>
      <c r="AN22" s="101" t="n">
        <v>0</v>
      </c>
      <c r="AO22" s="101" t="n">
        <v>0</v>
      </c>
      <c r="AP22" s="101" t="n">
        <v>0</v>
      </c>
      <c r="AQ22" s="101" t="n">
        <v>0</v>
      </c>
      <c r="AR22" s="101" t="n">
        <v>0</v>
      </c>
      <c r="AS22" s="101" t="n">
        <v>0</v>
      </c>
      <c r="AT22" s="101" t="n">
        <v>0</v>
      </c>
      <c r="AU22" s="101" t="n">
        <v>0</v>
      </c>
      <c r="AV22" s="101" t="n">
        <v>0</v>
      </c>
      <c r="AW22" s="101" t="n">
        <v>0</v>
      </c>
      <c r="AX22" s="101" t="n">
        <v>0</v>
      </c>
      <c r="AY22" s="101" t="n">
        <v>0</v>
      </c>
      <c r="AZ22" s="101" t="n">
        <v>0</v>
      </c>
      <c r="BA22" s="101" t="n">
        <v>0</v>
      </c>
      <c r="BB22" s="101" t="n">
        <v>30000</v>
      </c>
      <c r="BC22" s="102" t="n">
        <f aca="true">SUM(OFFSET($B22,0,1,1,Assumptions!$C$8))</f>
        <v>-42000</v>
      </c>
      <c r="BD22" s="102" t="n">
        <f aca="true">SUM(OFFSET($B22,0,1+Assumptions!$C$8,1,SUM(Assumptions!$C$9)))</f>
        <v>0</v>
      </c>
      <c r="BE22" s="102" t="n">
        <f aca="true">SUM(OFFSET($B22,0,1+SUM(Assumptions!$C$8:$C$9),1,SUM(Assumptions!$C$10)))</f>
        <v>0</v>
      </c>
      <c r="BF22" s="102" t="n">
        <f aca="true">SUM(OFFSET($B22,0,1+SUM(Assumptions!$C$8:$C$10),1,SUM(Assumptions!$C$11)))</f>
        <v>30000</v>
      </c>
      <c r="BG22" s="102" t="n">
        <f aca="false">SUM(BC22:BF22)</f>
        <v>-12000</v>
      </c>
    </row>
    <row r="23" s="50" customFormat="true" ht="15.75" hidden="false" customHeight="true" outlineLevel="0" collapsed="false">
      <c r="A23" s="103"/>
      <c r="B23" s="22" t="s">
        <v>379</v>
      </c>
      <c r="C23" s="104" t="e">
        <f aca="false">SUM(C6:C22)</f>
        <v>#VALUE!</v>
      </c>
      <c r="D23" s="104" t="e">
        <f aca="false">SUM(D6:D22)</f>
        <v>#VALUE!</v>
      </c>
      <c r="E23" s="104" t="e">
        <f aca="false">SUM(E6:E22)</f>
        <v>#VALUE!</v>
      </c>
      <c r="F23" s="104" t="e">
        <f aca="false">SUM(F6:F22)</f>
        <v>#VALUE!</v>
      </c>
      <c r="G23" s="104" t="e">
        <f aca="false">SUM(G6:G22)</f>
        <v>#VALUE!</v>
      </c>
      <c r="H23" s="104" t="e">
        <f aca="false">SUM(H6:H22)</f>
        <v>#VALUE!</v>
      </c>
      <c r="I23" s="104" t="e">
        <f aca="false">SUM(I6:I22)</f>
        <v>#VALUE!</v>
      </c>
      <c r="J23" s="104" t="e">
        <f aca="false">SUM(J6:J22)</f>
        <v>#VALUE!</v>
      </c>
      <c r="K23" s="104" t="e">
        <f aca="false">SUM(K6:K22)</f>
        <v>#VALUE!</v>
      </c>
      <c r="L23" s="104" t="e">
        <f aca="false">SUM(L6:L22)</f>
        <v>#VALUE!</v>
      </c>
      <c r="M23" s="104" t="e">
        <f aca="false">SUM(M6:M22)</f>
        <v>#VALUE!</v>
      </c>
      <c r="N23" s="104" t="e">
        <f aca="false">SUM(N6:N22)</f>
        <v>#VALUE!</v>
      </c>
      <c r="O23" s="104" t="e">
        <f aca="false">SUM(O6:O22)</f>
        <v>#VALUE!</v>
      </c>
      <c r="P23" s="104" t="e">
        <f aca="false">SUM(P6:P22)</f>
        <v>#VALUE!</v>
      </c>
      <c r="Q23" s="104" t="e">
        <f aca="false">SUM(Q6:Q22)</f>
        <v>#VALUE!</v>
      </c>
      <c r="R23" s="104" t="e">
        <f aca="false">SUM(R6:R22)</f>
        <v>#VALUE!</v>
      </c>
      <c r="S23" s="104" t="e">
        <f aca="false">SUM(S6:S22)</f>
        <v>#VALUE!</v>
      </c>
      <c r="T23" s="104" t="e">
        <f aca="false">SUM(T6:T22)</f>
        <v>#VALUE!</v>
      </c>
      <c r="U23" s="104" t="e">
        <f aca="false">SUM(U6:U22)</f>
        <v>#VALUE!</v>
      </c>
      <c r="V23" s="104" t="e">
        <f aca="false">SUM(V6:V22)</f>
        <v>#VALUE!</v>
      </c>
      <c r="W23" s="104" t="e">
        <f aca="false">SUM(W6:W22)</f>
        <v>#VALUE!</v>
      </c>
      <c r="X23" s="104" t="e">
        <f aca="false">SUM(X6:X22)</f>
        <v>#VALUE!</v>
      </c>
      <c r="Y23" s="104" t="e">
        <f aca="false">SUM(Y6:Y22)</f>
        <v>#VALUE!</v>
      </c>
      <c r="Z23" s="104" t="e">
        <f aca="false">SUM(Z6:Z22)</f>
        <v>#VALUE!</v>
      </c>
      <c r="AA23" s="104" t="e">
        <f aca="false">SUM(AA6:AA22)</f>
        <v>#VALUE!</v>
      </c>
      <c r="AB23" s="104" t="e">
        <f aca="false">SUM(AB6:AB22)</f>
        <v>#VALUE!</v>
      </c>
      <c r="AC23" s="104" t="e">
        <f aca="false">SUM(AC6:AC22)</f>
        <v>#VALUE!</v>
      </c>
      <c r="AD23" s="104" t="e">
        <f aca="false">SUM(AD6:AD22)</f>
        <v>#VALUE!</v>
      </c>
      <c r="AE23" s="104" t="e">
        <f aca="false">SUM(AE6:AE22)</f>
        <v>#VALUE!</v>
      </c>
      <c r="AF23" s="104" t="e">
        <f aca="false">SUM(AF6:AF22)</f>
        <v>#VALUE!</v>
      </c>
      <c r="AG23" s="104" t="e">
        <f aca="false">SUM(AG6:AG22)</f>
        <v>#VALUE!</v>
      </c>
      <c r="AH23" s="104" t="e">
        <f aca="false">SUM(AH6:AH22)</f>
        <v>#VALUE!</v>
      </c>
      <c r="AI23" s="104" t="e">
        <f aca="false">SUM(AI6:AI22)</f>
        <v>#VALUE!</v>
      </c>
      <c r="AJ23" s="104" t="e">
        <f aca="false">SUM(AJ6:AJ22)</f>
        <v>#VALUE!</v>
      </c>
      <c r="AK23" s="104" t="e">
        <f aca="false">SUM(AK6:AK22)</f>
        <v>#VALUE!</v>
      </c>
      <c r="AL23" s="104" t="e">
        <f aca="false">SUM(AL6:AL22)</f>
        <v>#VALUE!</v>
      </c>
      <c r="AM23" s="104" t="e">
        <f aca="false">SUM(AM6:AM22)</f>
        <v>#VALUE!</v>
      </c>
      <c r="AN23" s="104" t="e">
        <f aca="false">SUM(AN6:AN22)</f>
        <v>#VALUE!</v>
      </c>
      <c r="AO23" s="104" t="e">
        <f aca="false">SUM(AO6:AO22)</f>
        <v>#VALUE!</v>
      </c>
      <c r="AP23" s="104" t="e">
        <f aca="false">SUM(AP6:AP22)</f>
        <v>#VALUE!</v>
      </c>
      <c r="AQ23" s="104" t="e">
        <f aca="false">SUM(AQ6:AQ22)</f>
        <v>#VALUE!</v>
      </c>
      <c r="AR23" s="104" t="e">
        <f aca="false">SUM(AR6:AR22)</f>
        <v>#VALUE!</v>
      </c>
      <c r="AS23" s="104" t="e">
        <f aca="false">SUM(AS6:AS22)</f>
        <v>#VALUE!</v>
      </c>
      <c r="AT23" s="104" t="e">
        <f aca="false">SUM(AT6:AT22)</f>
        <v>#VALUE!</v>
      </c>
      <c r="AU23" s="104" t="e">
        <f aca="false">SUM(AU6:AU22)</f>
        <v>#VALUE!</v>
      </c>
      <c r="AV23" s="104" t="e">
        <f aca="false">SUM(AV6:AV22)</f>
        <v>#VALUE!</v>
      </c>
      <c r="AW23" s="104" t="e">
        <f aca="false">SUM(AW6:AW22)</f>
        <v>#VALUE!</v>
      </c>
      <c r="AX23" s="104" t="e">
        <f aca="false">SUM(AX6:AX22)</f>
        <v>#VALUE!</v>
      </c>
      <c r="AY23" s="104" t="e">
        <f aca="false">SUM(AY6:AY22)</f>
        <v>#VALUE!</v>
      </c>
      <c r="AZ23" s="104" t="e">
        <f aca="false">SUM(AZ6:AZ22)</f>
        <v>#VALUE!</v>
      </c>
      <c r="BA23" s="104" t="e">
        <f aca="false">SUM(BA6:BA22)</f>
        <v>#VALUE!</v>
      </c>
      <c r="BB23" s="104" t="e">
        <f aca="false">SUM(BB6:BB22)</f>
        <v>#VALUE!</v>
      </c>
      <c r="BC23" s="105" t="e">
        <f aca="false">SUM(BC6:BC22)</f>
        <v>#VALUE!</v>
      </c>
      <c r="BD23" s="105" t="e">
        <f aca="false">SUM(BD6:BD22)</f>
        <v>#VALUE!</v>
      </c>
      <c r="BE23" s="105" t="e">
        <f aca="false">SUM(BE6:BE22)</f>
        <v>#VALUE!</v>
      </c>
      <c r="BF23" s="105" t="e">
        <f aca="false">SUM(BF6:BF22)</f>
        <v>#VALUE!</v>
      </c>
      <c r="BG23" s="105" t="e">
        <f aca="false">SUM(BG6:BG22)</f>
        <v>#VALUE!</v>
      </c>
    </row>
    <row r="24" s="17" customFormat="true" ht="15.75" hidden="false" customHeight="true" outlineLevel="0" collapsed="false">
      <c r="A24" s="72" t="s">
        <v>363</v>
      </c>
      <c r="B24" s="16" t="s">
        <v>380</v>
      </c>
      <c r="C24" s="68" t="n">
        <f aca="false">-C7</f>
        <v>-10250</v>
      </c>
      <c r="D24" s="68" t="n">
        <f aca="false">-D7</f>
        <v>-4072.91666666667</v>
      </c>
      <c r="E24" s="68" t="n">
        <f aca="false">-E7</f>
        <v>-0</v>
      </c>
      <c r="F24" s="68" t="n">
        <f aca="false">-F7</f>
        <v>-0</v>
      </c>
      <c r="G24" s="68" t="n">
        <f aca="false">-G7</f>
        <v>-3854.16666666667</v>
      </c>
      <c r="H24" s="68" t="e">
        <f aca="false">-H7</f>
        <v>#VALUE!</v>
      </c>
      <c r="I24" s="68" t="n">
        <f aca="false">-I7</f>
        <v>-0</v>
      </c>
      <c r="J24" s="68" t="n">
        <f aca="false">-J7</f>
        <v>-0</v>
      </c>
      <c r="K24" s="68" t="e">
        <f aca="false">-K7</f>
        <v>#VALUE!</v>
      </c>
      <c r="L24" s="68" t="e">
        <f aca="false">-L7</f>
        <v>#VALUE!</v>
      </c>
      <c r="M24" s="68" t="e">
        <f aca="false">-M7</f>
        <v>#VALUE!</v>
      </c>
      <c r="N24" s="68" t="n">
        <f aca="false">-N7</f>
        <v>-0</v>
      </c>
      <c r="O24" s="68" t="e">
        <f aca="false">-O7</f>
        <v>#VALUE!</v>
      </c>
      <c r="P24" s="68" t="e">
        <f aca="false">-P7</f>
        <v>#VALUE!</v>
      </c>
      <c r="Q24" s="68" t="e">
        <f aca="false">-Q7</f>
        <v>#VALUE!</v>
      </c>
      <c r="R24" s="68" t="n">
        <f aca="false">-R7</f>
        <v>-0</v>
      </c>
      <c r="S24" s="68" t="n">
        <f aca="false">-S7</f>
        <v>-0</v>
      </c>
      <c r="T24" s="68" t="e">
        <f aca="false">-T7</f>
        <v>#VALUE!</v>
      </c>
      <c r="U24" s="68" t="e">
        <f aca="false">-U7</f>
        <v>#VALUE!</v>
      </c>
      <c r="V24" s="68" t="n">
        <f aca="false">-V7</f>
        <v>-0</v>
      </c>
      <c r="W24" s="68" t="n">
        <f aca="false">-W7</f>
        <v>-0</v>
      </c>
      <c r="X24" s="68" t="e">
        <f aca="false">-X7</f>
        <v>#VALUE!</v>
      </c>
      <c r="Y24" s="68" t="e">
        <f aca="false">-Y7</f>
        <v>#VALUE!</v>
      </c>
      <c r="Z24" s="68" t="e">
        <f aca="false">-Z7</f>
        <v>#VALUE!</v>
      </c>
      <c r="AA24" s="68" t="n">
        <f aca="false">-AA7</f>
        <v>-0</v>
      </c>
      <c r="AB24" s="68" t="n">
        <f aca="false">-AB7</f>
        <v>-0</v>
      </c>
      <c r="AC24" s="68" t="e">
        <f aca="false">-AC7</f>
        <v>#VALUE!</v>
      </c>
      <c r="AD24" s="68" t="e">
        <f aca="false">-AD7</f>
        <v>#VALUE!</v>
      </c>
      <c r="AE24" s="68" t="n">
        <f aca="false">-AE7</f>
        <v>-0</v>
      </c>
      <c r="AF24" s="68" t="n">
        <f aca="false">-AF7</f>
        <v>-0</v>
      </c>
      <c r="AG24" s="68" t="e">
        <f aca="false">-AG7</f>
        <v>#VALUE!</v>
      </c>
      <c r="AH24" s="68" t="e">
        <f aca="false">-AH7</f>
        <v>#VALUE!</v>
      </c>
      <c r="AI24" s="68" t="n">
        <f aca="false">-AI7</f>
        <v>-0</v>
      </c>
      <c r="AJ24" s="68" t="n">
        <f aca="false">-AJ7</f>
        <v>-0</v>
      </c>
      <c r="AK24" s="68" t="e">
        <f aca="false">-AK7</f>
        <v>#VALUE!</v>
      </c>
      <c r="AL24" s="68" t="e">
        <f aca="false">-AL7</f>
        <v>#VALUE!</v>
      </c>
      <c r="AM24" s="68" t="e">
        <f aca="false">-AM7</f>
        <v>#VALUE!</v>
      </c>
      <c r="AN24" s="68" t="n">
        <f aca="false">-AN7</f>
        <v>-0</v>
      </c>
      <c r="AO24" s="68" t="n">
        <f aca="false">-AO7</f>
        <v>-0</v>
      </c>
      <c r="AP24" s="68" t="e">
        <f aca="false">-AP7</f>
        <v>#VALUE!</v>
      </c>
      <c r="AQ24" s="68" t="e">
        <f aca="false">-AQ7</f>
        <v>#VALUE!</v>
      </c>
      <c r="AR24" s="68" t="n">
        <f aca="false">-AR7</f>
        <v>-0</v>
      </c>
      <c r="AS24" s="68" t="n">
        <f aca="false">-AS7</f>
        <v>-0</v>
      </c>
      <c r="AT24" s="68" t="e">
        <f aca="false">-AT7</f>
        <v>#VALUE!</v>
      </c>
      <c r="AU24" s="68" t="e">
        <f aca="false">-AU7</f>
        <v>#VALUE!</v>
      </c>
      <c r="AV24" s="68" t="e">
        <f aca="false">-AV7</f>
        <v>#VALUE!</v>
      </c>
      <c r="AW24" s="68" t="n">
        <f aca="false">-AW7</f>
        <v>-0</v>
      </c>
      <c r="AX24" s="68" t="e">
        <f aca="false">-AX7</f>
        <v>#VALUE!</v>
      </c>
      <c r="AY24" s="68" t="e">
        <f aca="false">-AY7</f>
        <v>#VALUE!</v>
      </c>
      <c r="AZ24" s="68" t="e">
        <f aca="false">-AZ7</f>
        <v>#VALUE!</v>
      </c>
      <c r="BA24" s="68" t="n">
        <f aca="false">-BA7</f>
        <v>-0</v>
      </c>
      <c r="BB24" s="68" t="n">
        <f aca="false">-BB7</f>
        <v>-0</v>
      </c>
      <c r="BC24" s="69" t="e">
        <f aca="true">SUM(OFFSET($B24,0,1,1,Assumptions!$C$8))</f>
        <v>#VALUE!</v>
      </c>
      <c r="BD24" s="69" t="e">
        <f aca="true">SUM(OFFSET($B24,0,1+Assumptions!$C$8,1,SUM(Assumptions!$C$9)))</f>
        <v>#VALUE!</v>
      </c>
      <c r="BE24" s="69" t="e">
        <f aca="true">SUM(OFFSET($B24,0,1+SUM(Assumptions!$C$8:$C$9),1,SUM(Assumptions!$C$10)))</f>
        <v>#VALUE!</v>
      </c>
      <c r="BF24" s="69" t="e">
        <f aca="true">SUM(OFFSET($B24,0,1+SUM(Assumptions!$C$8:$C$10),1,SUM(Assumptions!$C$11)))</f>
        <v>#VALUE!</v>
      </c>
      <c r="BG24" s="69" t="e">
        <f aca="false">SUM(BC24:BF24)</f>
        <v>#VALUE!</v>
      </c>
    </row>
    <row r="25" s="17" customFormat="true" ht="15.75" hidden="false" customHeight="true" outlineLevel="0" collapsed="false">
      <c r="A25" s="72" t="s">
        <v>304</v>
      </c>
      <c r="B25" s="16" t="s">
        <v>381</v>
      </c>
      <c r="C25" s="68" t="e">
        <f aca="true">OFFSET(BalanceSheet!$B37,0,COLUMN(C$4)-COLUMN($B$4)+1,1,1)-OFFSET(BalanceSheet!$B37,0,COLUMN(C$4)-COLUMN($B$4),1,1)-C8</f>
        <v>#VALUE!</v>
      </c>
      <c r="D25" s="68" t="e">
        <f aca="true">OFFSET(BalanceSheet!$B37,0,COLUMN(D$4)-COLUMN($B$4)+1,1,1)-OFFSET(BalanceSheet!$B37,0,COLUMN(D$4)-COLUMN($B$4),1,1)-D8</f>
        <v>#VALUE!</v>
      </c>
      <c r="E25" s="68" t="e">
        <f aca="true">OFFSET(BalanceSheet!$B37,0,COLUMN(E$4)-COLUMN($B$4)+1,1,1)-OFFSET(BalanceSheet!$B37,0,COLUMN(E$4)-COLUMN($B$4),1,1)-E8</f>
        <v>#VALUE!</v>
      </c>
      <c r="F25" s="68" t="e">
        <f aca="true">OFFSET(BalanceSheet!$B37,0,COLUMN(F$4)-COLUMN($B$4)+1,1,1)-OFFSET(BalanceSheet!$B37,0,COLUMN(F$4)-COLUMN($B$4),1,1)-F8</f>
        <v>#VALUE!</v>
      </c>
      <c r="G25" s="68" t="e">
        <f aca="true">OFFSET(BalanceSheet!$B37,0,COLUMN(G$4)-COLUMN($B$4)+1,1,1)-OFFSET(BalanceSheet!$B37,0,COLUMN(G$4)-COLUMN($B$4),1,1)-G8</f>
        <v>#VALUE!</v>
      </c>
      <c r="H25" s="68" t="e">
        <f aca="true">OFFSET(BalanceSheet!$B37,0,COLUMN(H$4)-COLUMN($B$4)+1,1,1)-OFFSET(BalanceSheet!$B37,0,COLUMN(H$4)-COLUMN($B$4),1,1)-H8</f>
        <v>#VALUE!</v>
      </c>
      <c r="I25" s="68" t="e">
        <f aca="true">OFFSET(BalanceSheet!$B37,0,COLUMN(I$4)-COLUMN($B$4)+1,1,1)-OFFSET(BalanceSheet!$B37,0,COLUMN(I$4)-COLUMN($B$4),1,1)-I8</f>
        <v>#VALUE!</v>
      </c>
      <c r="J25" s="68" t="e">
        <f aca="true">OFFSET(BalanceSheet!$B37,0,COLUMN(J$4)-COLUMN($B$4)+1,1,1)-OFFSET(BalanceSheet!$B37,0,COLUMN(J$4)-COLUMN($B$4),1,1)-J8</f>
        <v>#VALUE!</v>
      </c>
      <c r="K25" s="68" t="e">
        <f aca="true">OFFSET(BalanceSheet!$B37,0,COLUMN(K$4)-COLUMN($B$4)+1,1,1)-OFFSET(BalanceSheet!$B37,0,COLUMN(K$4)-COLUMN($B$4),1,1)-K8</f>
        <v>#VALUE!</v>
      </c>
      <c r="L25" s="68" t="e">
        <f aca="true">OFFSET(BalanceSheet!$B37,0,COLUMN(L$4)-COLUMN($B$4)+1,1,1)-OFFSET(BalanceSheet!$B37,0,COLUMN(L$4)-COLUMN($B$4),1,1)-L8</f>
        <v>#VALUE!</v>
      </c>
      <c r="M25" s="68" t="e">
        <f aca="true">OFFSET(BalanceSheet!$B37,0,COLUMN(M$4)-COLUMN($B$4)+1,1,1)-OFFSET(BalanceSheet!$B37,0,COLUMN(M$4)-COLUMN($B$4),1,1)-M8</f>
        <v>#VALUE!</v>
      </c>
      <c r="N25" s="68" t="e">
        <f aca="true">OFFSET(BalanceSheet!$B37,0,COLUMN(N$4)-COLUMN($B$4)+1,1,1)-OFFSET(BalanceSheet!$B37,0,COLUMN(N$4)-COLUMN($B$4),1,1)-N8</f>
        <v>#VALUE!</v>
      </c>
      <c r="O25" s="68" t="e">
        <f aca="true">OFFSET(BalanceSheet!$B37,0,COLUMN(O$4)-COLUMN($B$4)+1,1,1)-OFFSET(BalanceSheet!$B37,0,COLUMN(O$4)-COLUMN($B$4),1,1)-O8</f>
        <v>#VALUE!</v>
      </c>
      <c r="P25" s="68" t="e">
        <f aca="true">OFFSET(BalanceSheet!$B37,0,COLUMN(P$4)-COLUMN($B$4)+1,1,1)-OFFSET(BalanceSheet!$B37,0,COLUMN(P$4)-COLUMN($B$4),1,1)-P8</f>
        <v>#VALUE!</v>
      </c>
      <c r="Q25" s="68" t="e">
        <f aca="true">OFFSET(BalanceSheet!$B37,0,COLUMN(Q$4)-COLUMN($B$4)+1,1,1)-OFFSET(BalanceSheet!$B37,0,COLUMN(Q$4)-COLUMN($B$4),1,1)-Q8</f>
        <v>#VALUE!</v>
      </c>
      <c r="R25" s="68" t="e">
        <f aca="true">OFFSET(BalanceSheet!$B37,0,COLUMN(R$4)-COLUMN($B$4)+1,1,1)-OFFSET(BalanceSheet!$B37,0,COLUMN(R$4)-COLUMN($B$4),1,1)-R8</f>
        <v>#VALUE!</v>
      </c>
      <c r="S25" s="68" t="e">
        <f aca="true">OFFSET(BalanceSheet!$B37,0,COLUMN(S$4)-COLUMN($B$4)+1,1,1)-OFFSET(BalanceSheet!$B37,0,COLUMN(S$4)-COLUMN($B$4),1,1)-S8</f>
        <v>#VALUE!</v>
      </c>
      <c r="T25" s="68" t="e">
        <f aca="true">OFFSET(BalanceSheet!$B37,0,COLUMN(T$4)-COLUMN($B$4)+1,1,1)-OFFSET(BalanceSheet!$B37,0,COLUMN(T$4)-COLUMN($B$4),1,1)-T8</f>
        <v>#VALUE!</v>
      </c>
      <c r="U25" s="68" t="e">
        <f aca="true">OFFSET(BalanceSheet!$B37,0,COLUMN(U$4)-COLUMN($B$4)+1,1,1)-OFFSET(BalanceSheet!$B37,0,COLUMN(U$4)-COLUMN($B$4),1,1)-U8</f>
        <v>#VALUE!</v>
      </c>
      <c r="V25" s="68" t="e">
        <f aca="true">OFFSET(BalanceSheet!$B37,0,COLUMN(V$4)-COLUMN($B$4)+1,1,1)-OFFSET(BalanceSheet!$B37,0,COLUMN(V$4)-COLUMN($B$4),1,1)-V8</f>
        <v>#VALUE!</v>
      </c>
      <c r="W25" s="68" t="e">
        <f aca="true">OFFSET(BalanceSheet!$B37,0,COLUMN(W$4)-COLUMN($B$4)+1,1,1)-OFFSET(BalanceSheet!$B37,0,COLUMN(W$4)-COLUMN($B$4),1,1)-W8</f>
        <v>#VALUE!</v>
      </c>
      <c r="X25" s="68" t="e">
        <f aca="true">OFFSET(BalanceSheet!$B37,0,COLUMN(X$4)-COLUMN($B$4)+1,1,1)-OFFSET(BalanceSheet!$B37,0,COLUMN(X$4)-COLUMN($B$4),1,1)-X8</f>
        <v>#VALUE!</v>
      </c>
      <c r="Y25" s="68" t="e">
        <f aca="true">OFFSET(BalanceSheet!$B37,0,COLUMN(Y$4)-COLUMN($B$4)+1,1,1)-OFFSET(BalanceSheet!$B37,0,COLUMN(Y$4)-COLUMN($B$4),1,1)-Y8</f>
        <v>#VALUE!</v>
      </c>
      <c r="Z25" s="68" t="e">
        <f aca="true">OFFSET(BalanceSheet!$B37,0,COLUMN(Z$4)-COLUMN($B$4)+1,1,1)-OFFSET(BalanceSheet!$B37,0,COLUMN(Z$4)-COLUMN($B$4),1,1)-Z8</f>
        <v>#VALUE!</v>
      </c>
      <c r="AA25" s="68" t="e">
        <f aca="true">OFFSET(BalanceSheet!$B37,0,COLUMN(AA$4)-COLUMN($B$4)+1,1,1)-OFFSET(BalanceSheet!$B37,0,COLUMN(AA$4)-COLUMN($B$4),1,1)-AA8</f>
        <v>#VALUE!</v>
      </c>
      <c r="AB25" s="68" t="e">
        <f aca="true">OFFSET(BalanceSheet!$B37,0,COLUMN(AB$4)-COLUMN($B$4)+1,1,1)-OFFSET(BalanceSheet!$B37,0,COLUMN(AB$4)-COLUMN($B$4),1,1)-AB8</f>
        <v>#VALUE!</v>
      </c>
      <c r="AC25" s="68" t="e">
        <f aca="true">OFFSET(BalanceSheet!$B37,0,COLUMN(AC$4)-COLUMN($B$4)+1,1,1)-OFFSET(BalanceSheet!$B37,0,COLUMN(AC$4)-COLUMN($B$4),1,1)-AC8</f>
        <v>#VALUE!</v>
      </c>
      <c r="AD25" s="68" t="e">
        <f aca="true">OFFSET(BalanceSheet!$B37,0,COLUMN(AD$4)-COLUMN($B$4)+1,1,1)-OFFSET(BalanceSheet!$B37,0,COLUMN(AD$4)-COLUMN($B$4),1,1)-AD8</f>
        <v>#VALUE!</v>
      </c>
      <c r="AE25" s="68" t="e">
        <f aca="true">OFFSET(BalanceSheet!$B37,0,COLUMN(AE$4)-COLUMN($B$4)+1,1,1)-OFFSET(BalanceSheet!$B37,0,COLUMN(AE$4)-COLUMN($B$4),1,1)-AE8</f>
        <v>#VALUE!</v>
      </c>
      <c r="AF25" s="68" t="e">
        <f aca="true">OFFSET(BalanceSheet!$B37,0,COLUMN(AF$4)-COLUMN($B$4)+1,1,1)-OFFSET(BalanceSheet!$B37,0,COLUMN(AF$4)-COLUMN($B$4),1,1)-AF8</f>
        <v>#VALUE!</v>
      </c>
      <c r="AG25" s="68" t="e">
        <f aca="true">OFFSET(BalanceSheet!$B37,0,COLUMN(AG$4)-COLUMN($B$4)+1,1,1)-OFFSET(BalanceSheet!$B37,0,COLUMN(AG$4)-COLUMN($B$4),1,1)-AG8</f>
        <v>#VALUE!</v>
      </c>
      <c r="AH25" s="68" t="e">
        <f aca="true">OFFSET(BalanceSheet!$B37,0,COLUMN(AH$4)-COLUMN($B$4)+1,1,1)-OFFSET(BalanceSheet!$B37,0,COLUMN(AH$4)-COLUMN($B$4),1,1)-AH8</f>
        <v>#VALUE!</v>
      </c>
      <c r="AI25" s="68" t="e">
        <f aca="true">OFFSET(BalanceSheet!$B37,0,COLUMN(AI$4)-COLUMN($B$4)+1,1,1)-OFFSET(BalanceSheet!$B37,0,COLUMN(AI$4)-COLUMN($B$4),1,1)-AI8</f>
        <v>#VALUE!</v>
      </c>
      <c r="AJ25" s="68" t="e">
        <f aca="true">OFFSET(BalanceSheet!$B37,0,COLUMN(AJ$4)-COLUMN($B$4)+1,1,1)-OFFSET(BalanceSheet!$B37,0,COLUMN(AJ$4)-COLUMN($B$4),1,1)-AJ8</f>
        <v>#VALUE!</v>
      </c>
      <c r="AK25" s="68" t="e">
        <f aca="true">OFFSET(BalanceSheet!$B37,0,COLUMN(AK$4)-COLUMN($B$4)+1,1,1)-OFFSET(BalanceSheet!$B37,0,COLUMN(AK$4)-COLUMN($B$4),1,1)-AK8</f>
        <v>#VALUE!</v>
      </c>
      <c r="AL25" s="68" t="e">
        <f aca="true">OFFSET(BalanceSheet!$B37,0,COLUMN(AL$4)-COLUMN($B$4)+1,1,1)-OFFSET(BalanceSheet!$B37,0,COLUMN(AL$4)-COLUMN($B$4),1,1)-AL8</f>
        <v>#VALUE!</v>
      </c>
      <c r="AM25" s="68" t="e">
        <f aca="true">OFFSET(BalanceSheet!$B37,0,COLUMN(AM$4)-COLUMN($B$4)+1,1,1)-OFFSET(BalanceSheet!$B37,0,COLUMN(AM$4)-COLUMN($B$4),1,1)-AM8</f>
        <v>#VALUE!</v>
      </c>
      <c r="AN25" s="68" t="e">
        <f aca="true">OFFSET(BalanceSheet!$B37,0,COLUMN(AN$4)-COLUMN($B$4)+1,1,1)-OFFSET(BalanceSheet!$B37,0,COLUMN(AN$4)-COLUMN($B$4),1,1)-AN8</f>
        <v>#VALUE!</v>
      </c>
      <c r="AO25" s="68" t="e">
        <f aca="true">OFFSET(BalanceSheet!$B37,0,COLUMN(AO$4)-COLUMN($B$4)+1,1,1)-OFFSET(BalanceSheet!$B37,0,COLUMN(AO$4)-COLUMN($B$4),1,1)-AO8</f>
        <v>#VALUE!</v>
      </c>
      <c r="AP25" s="68" t="e">
        <f aca="true">OFFSET(BalanceSheet!$B37,0,COLUMN(AP$4)-COLUMN($B$4)+1,1,1)-OFFSET(BalanceSheet!$B37,0,COLUMN(AP$4)-COLUMN($B$4),1,1)-AP8</f>
        <v>#VALUE!</v>
      </c>
      <c r="AQ25" s="68" t="e">
        <f aca="true">OFFSET(BalanceSheet!$B37,0,COLUMN(AQ$4)-COLUMN($B$4)+1,1,1)-OFFSET(BalanceSheet!$B37,0,COLUMN(AQ$4)-COLUMN($B$4),1,1)-AQ8</f>
        <v>#VALUE!</v>
      </c>
      <c r="AR25" s="68" t="e">
        <f aca="true">OFFSET(BalanceSheet!$B37,0,COLUMN(AR$4)-COLUMN($B$4)+1,1,1)-OFFSET(BalanceSheet!$B37,0,COLUMN(AR$4)-COLUMN($B$4),1,1)-AR8</f>
        <v>#VALUE!</v>
      </c>
      <c r="AS25" s="68" t="e">
        <f aca="true">OFFSET(BalanceSheet!$B37,0,COLUMN(AS$4)-COLUMN($B$4)+1,1,1)-OFFSET(BalanceSheet!$B37,0,COLUMN(AS$4)-COLUMN($B$4),1,1)-AS8</f>
        <v>#VALUE!</v>
      </c>
      <c r="AT25" s="68" t="e">
        <f aca="true">OFFSET(BalanceSheet!$B37,0,COLUMN(AT$4)-COLUMN($B$4)+1,1,1)-OFFSET(BalanceSheet!$B37,0,COLUMN(AT$4)-COLUMN($B$4),1,1)-AT8</f>
        <v>#VALUE!</v>
      </c>
      <c r="AU25" s="68" t="e">
        <f aca="true">OFFSET(BalanceSheet!$B37,0,COLUMN(AU$4)-COLUMN($B$4)+1,1,1)-OFFSET(BalanceSheet!$B37,0,COLUMN(AU$4)-COLUMN($B$4),1,1)-AU8</f>
        <v>#VALUE!</v>
      </c>
      <c r="AV25" s="68" t="e">
        <f aca="true">OFFSET(BalanceSheet!$B37,0,COLUMN(AV$4)-COLUMN($B$4)+1,1,1)-OFFSET(BalanceSheet!$B37,0,COLUMN(AV$4)-COLUMN($B$4),1,1)-AV8</f>
        <v>#VALUE!</v>
      </c>
      <c r="AW25" s="68" t="e">
        <f aca="true">OFFSET(BalanceSheet!$B37,0,COLUMN(AW$4)-COLUMN($B$4)+1,1,1)-OFFSET(BalanceSheet!$B37,0,COLUMN(AW$4)-COLUMN($B$4),1,1)-AW8</f>
        <v>#VALUE!</v>
      </c>
      <c r="AX25" s="68" t="e">
        <f aca="true">OFFSET(BalanceSheet!$B37,0,COLUMN(AX$4)-COLUMN($B$4)+1,1,1)-OFFSET(BalanceSheet!$B37,0,COLUMN(AX$4)-COLUMN($B$4),1,1)-AX8</f>
        <v>#VALUE!</v>
      </c>
      <c r="AY25" s="68" t="e">
        <f aca="true">OFFSET(BalanceSheet!$B37,0,COLUMN(AY$4)-COLUMN($B$4)+1,1,1)-OFFSET(BalanceSheet!$B37,0,COLUMN(AY$4)-COLUMN($B$4),1,1)-AY8</f>
        <v>#VALUE!</v>
      </c>
      <c r="AZ25" s="68" t="e">
        <f aca="true">OFFSET(BalanceSheet!$B37,0,COLUMN(AZ$4)-COLUMN($B$4)+1,1,1)-OFFSET(BalanceSheet!$B37,0,COLUMN(AZ$4)-COLUMN($B$4),1,1)-AZ8</f>
        <v>#VALUE!</v>
      </c>
      <c r="BA25" s="68" t="e">
        <f aca="true">OFFSET(BalanceSheet!$B37,0,COLUMN(BA$4)-COLUMN($B$4)+1,1,1)-OFFSET(BalanceSheet!$B37,0,COLUMN(BA$4)-COLUMN($B$4),1,1)-BA8</f>
        <v>#VALUE!</v>
      </c>
      <c r="BB25" s="68" t="e">
        <f aca="true">OFFSET(BalanceSheet!$B37,0,COLUMN(BB$4)-COLUMN($B$4)+1,1,1)-OFFSET(BalanceSheet!$B37,0,COLUMN(BB$4)-COLUMN($B$4),1,1)-BB8</f>
        <v>#VALUE!</v>
      </c>
      <c r="BC25" s="69" t="e">
        <f aca="true">SUM(OFFSET($B25,0,1,1,Assumptions!$C$8))</f>
        <v>#VALUE!</v>
      </c>
      <c r="BD25" s="69" t="e">
        <f aca="true">SUM(OFFSET($B25,0,1+Assumptions!$C$8,1,SUM(Assumptions!$C$9)))</f>
        <v>#VALUE!</v>
      </c>
      <c r="BE25" s="69" t="e">
        <f aca="true">SUM(OFFSET($B25,0,1+SUM(Assumptions!$C$8:$C$9),1,SUM(Assumptions!$C$10)))</f>
        <v>#VALUE!</v>
      </c>
      <c r="BF25" s="69" t="e">
        <f aca="true">SUM(OFFSET($B25,0,1+SUM(Assumptions!$C$8:$C$10),1,SUM(Assumptions!$C$11)))</f>
        <v>#VALUE!</v>
      </c>
      <c r="BG25" s="69" t="e">
        <f aca="false">SUM(BC25:BF25)</f>
        <v>#VALUE!</v>
      </c>
    </row>
    <row r="26" s="50" customFormat="true" ht="15.75" hidden="false" customHeight="true" outlineLevel="0" collapsed="false">
      <c r="A26" s="103"/>
      <c r="B26" s="22" t="s">
        <v>382</v>
      </c>
      <c r="C26" s="106" t="e">
        <f aca="false">SUM(C23:C25)</f>
        <v>#VALUE!</v>
      </c>
      <c r="D26" s="106" t="e">
        <f aca="false">SUM(D23:D25)</f>
        <v>#VALUE!</v>
      </c>
      <c r="E26" s="106" t="e">
        <f aca="false">SUM(E23:E25)</f>
        <v>#VALUE!</v>
      </c>
      <c r="F26" s="106" t="e">
        <f aca="false">SUM(F23:F25)</f>
        <v>#VALUE!</v>
      </c>
      <c r="G26" s="106" t="e">
        <f aca="false">SUM(G23:G25)</f>
        <v>#VALUE!</v>
      </c>
      <c r="H26" s="106" t="e">
        <f aca="false">SUM(H23:H25)</f>
        <v>#VALUE!</v>
      </c>
      <c r="I26" s="106" t="e">
        <f aca="false">SUM(I23:I25)</f>
        <v>#VALUE!</v>
      </c>
      <c r="J26" s="106" t="e">
        <f aca="false">SUM(J23:J25)</f>
        <v>#VALUE!</v>
      </c>
      <c r="K26" s="106" t="e">
        <f aca="false">SUM(K23:K25)</f>
        <v>#VALUE!</v>
      </c>
      <c r="L26" s="106" t="e">
        <f aca="false">SUM(L23:L25)</f>
        <v>#VALUE!</v>
      </c>
      <c r="M26" s="106" t="e">
        <f aca="false">SUM(M23:M25)</f>
        <v>#VALUE!</v>
      </c>
      <c r="N26" s="106" t="e">
        <f aca="false">SUM(N23:N25)</f>
        <v>#VALUE!</v>
      </c>
      <c r="O26" s="106" t="e">
        <f aca="false">SUM(O23:O25)</f>
        <v>#VALUE!</v>
      </c>
      <c r="P26" s="106" t="e">
        <f aca="false">SUM(P23:P25)</f>
        <v>#VALUE!</v>
      </c>
      <c r="Q26" s="106" t="e">
        <f aca="false">SUM(Q23:Q25)</f>
        <v>#VALUE!</v>
      </c>
      <c r="R26" s="106" t="e">
        <f aca="false">SUM(R23:R25)</f>
        <v>#VALUE!</v>
      </c>
      <c r="S26" s="106" t="e">
        <f aca="false">SUM(S23:S25)</f>
        <v>#VALUE!</v>
      </c>
      <c r="T26" s="106" t="e">
        <f aca="false">SUM(T23:T25)</f>
        <v>#VALUE!</v>
      </c>
      <c r="U26" s="106" t="e">
        <f aca="false">SUM(U23:U25)</f>
        <v>#VALUE!</v>
      </c>
      <c r="V26" s="106" t="e">
        <f aca="false">SUM(V23:V25)</f>
        <v>#VALUE!</v>
      </c>
      <c r="W26" s="106" t="e">
        <f aca="false">SUM(W23:W25)</f>
        <v>#VALUE!</v>
      </c>
      <c r="X26" s="106" t="e">
        <f aca="false">SUM(X23:X25)</f>
        <v>#VALUE!</v>
      </c>
      <c r="Y26" s="106" t="e">
        <f aca="false">SUM(Y23:Y25)</f>
        <v>#VALUE!</v>
      </c>
      <c r="Z26" s="106" t="e">
        <f aca="false">SUM(Z23:Z25)</f>
        <v>#VALUE!</v>
      </c>
      <c r="AA26" s="106" t="e">
        <f aca="false">SUM(AA23:AA25)</f>
        <v>#VALUE!</v>
      </c>
      <c r="AB26" s="106" t="e">
        <f aca="false">SUM(AB23:AB25)</f>
        <v>#VALUE!</v>
      </c>
      <c r="AC26" s="106" t="e">
        <f aca="false">SUM(AC23:AC25)</f>
        <v>#VALUE!</v>
      </c>
      <c r="AD26" s="106" t="e">
        <f aca="false">SUM(AD23:AD25)</f>
        <v>#VALUE!</v>
      </c>
      <c r="AE26" s="106" t="e">
        <f aca="false">SUM(AE23:AE25)</f>
        <v>#VALUE!</v>
      </c>
      <c r="AF26" s="106" t="e">
        <f aca="false">SUM(AF23:AF25)</f>
        <v>#VALUE!</v>
      </c>
      <c r="AG26" s="106" t="e">
        <f aca="false">SUM(AG23:AG25)</f>
        <v>#VALUE!</v>
      </c>
      <c r="AH26" s="106" t="e">
        <f aca="false">SUM(AH23:AH25)</f>
        <v>#VALUE!</v>
      </c>
      <c r="AI26" s="106" t="e">
        <f aca="false">SUM(AI23:AI25)</f>
        <v>#VALUE!</v>
      </c>
      <c r="AJ26" s="106" t="e">
        <f aca="false">SUM(AJ23:AJ25)</f>
        <v>#VALUE!</v>
      </c>
      <c r="AK26" s="106" t="e">
        <f aca="false">SUM(AK23:AK25)</f>
        <v>#VALUE!</v>
      </c>
      <c r="AL26" s="106" t="e">
        <f aca="false">SUM(AL23:AL25)</f>
        <v>#VALUE!</v>
      </c>
      <c r="AM26" s="106" t="e">
        <f aca="false">SUM(AM23:AM25)</f>
        <v>#VALUE!</v>
      </c>
      <c r="AN26" s="106" t="e">
        <f aca="false">SUM(AN23:AN25)</f>
        <v>#VALUE!</v>
      </c>
      <c r="AO26" s="106" t="e">
        <f aca="false">SUM(AO23:AO25)</f>
        <v>#VALUE!</v>
      </c>
      <c r="AP26" s="106" t="e">
        <f aca="false">SUM(AP23:AP25)</f>
        <v>#VALUE!</v>
      </c>
      <c r="AQ26" s="106" t="e">
        <f aca="false">SUM(AQ23:AQ25)</f>
        <v>#VALUE!</v>
      </c>
      <c r="AR26" s="106" t="e">
        <f aca="false">SUM(AR23:AR25)</f>
        <v>#VALUE!</v>
      </c>
      <c r="AS26" s="106" t="e">
        <f aca="false">SUM(AS23:AS25)</f>
        <v>#VALUE!</v>
      </c>
      <c r="AT26" s="106" t="e">
        <f aca="false">SUM(AT23:AT25)</f>
        <v>#VALUE!</v>
      </c>
      <c r="AU26" s="106" t="e">
        <f aca="false">SUM(AU23:AU25)</f>
        <v>#VALUE!</v>
      </c>
      <c r="AV26" s="106" t="e">
        <f aca="false">SUM(AV23:AV25)</f>
        <v>#VALUE!</v>
      </c>
      <c r="AW26" s="106" t="e">
        <f aca="false">SUM(AW23:AW25)</f>
        <v>#VALUE!</v>
      </c>
      <c r="AX26" s="106" t="e">
        <f aca="false">SUM(AX23:AX25)</f>
        <v>#VALUE!</v>
      </c>
      <c r="AY26" s="106" t="e">
        <f aca="false">SUM(AY23:AY25)</f>
        <v>#VALUE!</v>
      </c>
      <c r="AZ26" s="106" t="e">
        <f aca="false">SUM(AZ23:AZ25)</f>
        <v>#VALUE!</v>
      </c>
      <c r="BA26" s="106" t="e">
        <f aca="false">SUM(BA23:BA25)</f>
        <v>#VALUE!</v>
      </c>
      <c r="BB26" s="106" t="e">
        <f aca="false">SUM(BB23:BB25)</f>
        <v>#VALUE!</v>
      </c>
      <c r="BC26" s="107" t="e">
        <f aca="false">SUM(BC23:BC25)</f>
        <v>#VALUE!</v>
      </c>
      <c r="BD26" s="107" t="e">
        <f aca="false">SUM(BD23:BD25)</f>
        <v>#VALUE!</v>
      </c>
      <c r="BE26" s="107" t="e">
        <f aca="false">SUM(BE23:BE25)</f>
        <v>#VALUE!</v>
      </c>
      <c r="BF26" s="107" t="e">
        <f aca="false">SUM(BF23:BF25)</f>
        <v>#VALUE!</v>
      </c>
      <c r="BG26" s="107" t="e">
        <f aca="false">SUM(BG23:BG25)</f>
        <v>#VALUE!</v>
      </c>
    </row>
    <row r="27" s="17" customFormat="true" ht="15.75" hidden="false" customHeight="true" outlineLevel="0" collapsed="false">
      <c r="A27" s="72"/>
      <c r="B27" s="23" t="s">
        <v>383</v>
      </c>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9"/>
      <c r="BD27" s="69"/>
      <c r="BE27" s="69"/>
      <c r="BF27" s="69"/>
      <c r="BG27" s="69"/>
    </row>
    <row r="28" s="17" customFormat="true" ht="15.75" hidden="false" customHeight="true" outlineLevel="0" collapsed="false">
      <c r="A28" s="100" t="s">
        <v>225</v>
      </c>
      <c r="B28" s="65" t="s">
        <v>226</v>
      </c>
      <c r="C28" s="68" t="n">
        <v>0</v>
      </c>
      <c r="D28" s="68" t="n">
        <v>0</v>
      </c>
      <c r="E28" s="68" t="n">
        <v>0</v>
      </c>
      <c r="F28" s="68" t="n">
        <v>0</v>
      </c>
      <c r="G28" s="68" t="n">
        <v>0</v>
      </c>
      <c r="H28" s="68" t="n">
        <v>0</v>
      </c>
      <c r="I28" s="68" t="n">
        <v>0</v>
      </c>
      <c r="J28" s="68" t="n">
        <v>0</v>
      </c>
      <c r="K28" s="68" t="n">
        <v>0</v>
      </c>
      <c r="L28" s="68" t="n">
        <v>0</v>
      </c>
      <c r="M28" s="68" t="n">
        <v>0</v>
      </c>
      <c r="N28" s="68" t="n">
        <v>0</v>
      </c>
      <c r="O28" s="68" t="n">
        <v>0</v>
      </c>
      <c r="P28" s="68" t="n">
        <v>0</v>
      </c>
      <c r="Q28" s="68" t="n">
        <v>0</v>
      </c>
      <c r="R28" s="68" t="n">
        <v>0</v>
      </c>
      <c r="S28" s="68" t="n">
        <v>0</v>
      </c>
      <c r="T28" s="68" t="n">
        <v>0</v>
      </c>
      <c r="U28" s="68" t="n">
        <v>0</v>
      </c>
      <c r="V28" s="68" t="n">
        <v>0</v>
      </c>
      <c r="W28" s="68" t="n">
        <v>0</v>
      </c>
      <c r="X28" s="68" t="n">
        <v>0</v>
      </c>
      <c r="Y28" s="68" t="n">
        <v>0</v>
      </c>
      <c r="Z28" s="68" t="n">
        <v>0</v>
      </c>
      <c r="AA28" s="68" t="n">
        <v>0</v>
      </c>
      <c r="AB28" s="68" t="n">
        <v>0</v>
      </c>
      <c r="AC28" s="68" t="n">
        <v>0</v>
      </c>
      <c r="AD28" s="68" t="n">
        <v>0</v>
      </c>
      <c r="AE28" s="68" t="n">
        <v>0</v>
      </c>
      <c r="AF28" s="68" t="n">
        <v>0</v>
      </c>
      <c r="AG28" s="68" t="n">
        <v>0</v>
      </c>
      <c r="AH28" s="68" t="n">
        <v>0</v>
      </c>
      <c r="AI28" s="68" t="n">
        <v>0</v>
      </c>
      <c r="AJ28" s="68" t="n">
        <v>0</v>
      </c>
      <c r="AK28" s="68" t="n">
        <v>0</v>
      </c>
      <c r="AL28" s="68" t="n">
        <v>0</v>
      </c>
      <c r="AM28" s="68" t="n">
        <v>0</v>
      </c>
      <c r="AN28" s="68" t="n">
        <v>0</v>
      </c>
      <c r="AO28" s="68" t="n">
        <v>0</v>
      </c>
      <c r="AP28" s="68" t="n">
        <v>0</v>
      </c>
      <c r="AQ28" s="68" t="n">
        <v>0</v>
      </c>
      <c r="AR28" s="68" t="n">
        <v>0</v>
      </c>
      <c r="AS28" s="68" t="n">
        <v>0</v>
      </c>
      <c r="AT28" s="68" t="n">
        <v>0</v>
      </c>
      <c r="AU28" s="68" t="n">
        <v>-240000</v>
      </c>
      <c r="AV28" s="68" t="n">
        <v>0</v>
      </c>
      <c r="AW28" s="68" t="n">
        <v>0</v>
      </c>
      <c r="AX28" s="68" t="n">
        <v>0</v>
      </c>
      <c r="AY28" s="68" t="n">
        <v>0</v>
      </c>
      <c r="AZ28" s="68" t="n">
        <v>0</v>
      </c>
      <c r="BA28" s="68" t="n">
        <v>0</v>
      </c>
      <c r="BB28" s="68" t="n">
        <v>0</v>
      </c>
      <c r="BC28" s="69" t="n">
        <f aca="true">SUM(OFFSET($B28,0,1,1,Assumptions!$C$8))</f>
        <v>0</v>
      </c>
      <c r="BD28" s="69" t="n">
        <f aca="true">SUM(OFFSET($B28,0,1+Assumptions!$C$8,1,SUM(Assumptions!$C$9)))</f>
        <v>0</v>
      </c>
      <c r="BE28" s="69" t="n">
        <f aca="true">SUM(OFFSET($B28,0,1+SUM(Assumptions!$C$8:$C$9),1,SUM(Assumptions!$C$10)))</f>
        <v>0</v>
      </c>
      <c r="BF28" s="69" t="n">
        <f aca="true">SUM(OFFSET($B28,0,1+SUM(Assumptions!$C$8:$C$10),1,SUM(Assumptions!$C$11)))</f>
        <v>-240000</v>
      </c>
      <c r="BG28" s="69" t="n">
        <f aca="false">SUM(BC28:BF28)</f>
        <v>-240000</v>
      </c>
    </row>
    <row r="29" s="17" customFormat="true" ht="15.75" hidden="false" customHeight="true" outlineLevel="0" collapsed="false">
      <c r="A29" s="100" t="s">
        <v>227</v>
      </c>
      <c r="B29" s="65" t="s">
        <v>228</v>
      </c>
      <c r="C29" s="68" t="n">
        <v>0</v>
      </c>
      <c r="D29" s="68" t="n">
        <v>0</v>
      </c>
      <c r="E29" s="68" t="n">
        <v>0</v>
      </c>
      <c r="F29" s="68" t="n">
        <v>0</v>
      </c>
      <c r="G29" s="68" t="n">
        <v>0</v>
      </c>
      <c r="H29" s="68" t="n">
        <v>0</v>
      </c>
      <c r="I29" s="68" t="n">
        <v>0</v>
      </c>
      <c r="J29" s="68" t="n">
        <v>0</v>
      </c>
      <c r="K29" s="68" t="n">
        <v>0</v>
      </c>
      <c r="L29" s="68" t="n">
        <v>0</v>
      </c>
      <c r="M29" s="68" t="n">
        <v>0</v>
      </c>
      <c r="N29" s="68" t="n">
        <v>0</v>
      </c>
      <c r="O29" s="68" t="n">
        <v>0</v>
      </c>
      <c r="P29" s="68" t="n">
        <v>0</v>
      </c>
      <c r="Q29" s="68" t="n">
        <v>0</v>
      </c>
      <c r="R29" s="68" t="n">
        <v>0</v>
      </c>
      <c r="S29" s="68" t="n">
        <v>0</v>
      </c>
      <c r="T29" s="68" t="n">
        <v>0</v>
      </c>
      <c r="U29" s="68" t="n">
        <v>0</v>
      </c>
      <c r="V29" s="68" t="n">
        <v>0</v>
      </c>
      <c r="W29" s="68" t="n">
        <v>0</v>
      </c>
      <c r="X29" s="68" t="n">
        <v>0</v>
      </c>
      <c r="Y29" s="68" t="n">
        <v>0</v>
      </c>
      <c r="Z29" s="68" t="n">
        <v>0</v>
      </c>
      <c r="AA29" s="68" t="n">
        <v>0</v>
      </c>
      <c r="AB29" s="68" t="n">
        <v>0</v>
      </c>
      <c r="AC29" s="68" t="n">
        <v>0</v>
      </c>
      <c r="AD29" s="68" t="n">
        <v>0</v>
      </c>
      <c r="AE29" s="68" t="n">
        <v>0</v>
      </c>
      <c r="AF29" s="68" t="n">
        <v>0</v>
      </c>
      <c r="AG29" s="68" t="n">
        <v>0</v>
      </c>
      <c r="AH29" s="68" t="n">
        <v>0</v>
      </c>
      <c r="AI29" s="68" t="n">
        <v>0</v>
      </c>
      <c r="AJ29" s="68" t="n">
        <v>0</v>
      </c>
      <c r="AK29" s="68" t="n">
        <v>0</v>
      </c>
      <c r="AL29" s="68" t="n">
        <v>0</v>
      </c>
      <c r="AM29" s="68" t="n">
        <v>0</v>
      </c>
      <c r="AN29" s="68" t="n">
        <v>0</v>
      </c>
      <c r="AO29" s="68" t="n">
        <v>0</v>
      </c>
      <c r="AP29" s="68" t="n">
        <v>0</v>
      </c>
      <c r="AQ29" s="68" t="n">
        <v>0</v>
      </c>
      <c r="AR29" s="68" t="n">
        <v>0</v>
      </c>
      <c r="AS29" s="68" t="n">
        <v>0</v>
      </c>
      <c r="AT29" s="68" t="n">
        <v>0</v>
      </c>
      <c r="AU29" s="68" t="n">
        <v>0</v>
      </c>
      <c r="AV29" s="68" t="n">
        <v>0</v>
      </c>
      <c r="AW29" s="68" t="n">
        <v>0</v>
      </c>
      <c r="AX29" s="68" t="n">
        <v>0</v>
      </c>
      <c r="AY29" s="68" t="n">
        <v>0</v>
      </c>
      <c r="AZ29" s="68" t="n">
        <v>0</v>
      </c>
      <c r="BA29" s="68" t="n">
        <v>0</v>
      </c>
      <c r="BB29" s="68" t="n">
        <v>0</v>
      </c>
      <c r="BC29" s="69" t="n">
        <f aca="true">SUM(OFFSET($B29,0,1,1,Assumptions!$C$8))</f>
        <v>0</v>
      </c>
      <c r="BD29" s="69" t="n">
        <f aca="true">SUM(OFFSET($B29,0,1+Assumptions!$C$8,1,SUM(Assumptions!$C$9)))</f>
        <v>0</v>
      </c>
      <c r="BE29" s="69" t="n">
        <f aca="true">SUM(OFFSET($B29,0,1+SUM(Assumptions!$C$8:$C$9),1,SUM(Assumptions!$C$10)))</f>
        <v>0</v>
      </c>
      <c r="BF29" s="69" t="n">
        <f aca="true">SUM(OFFSET($B29,0,1+SUM(Assumptions!$C$8:$C$10),1,SUM(Assumptions!$C$11)))</f>
        <v>0</v>
      </c>
      <c r="BG29" s="69" t="n">
        <f aca="false">SUM(BC29:BF29)</f>
        <v>0</v>
      </c>
    </row>
    <row r="30" s="17" customFormat="true" ht="15.75" hidden="false" customHeight="true" outlineLevel="0" collapsed="false">
      <c r="A30" s="100" t="s">
        <v>229</v>
      </c>
      <c r="B30" s="65" t="s">
        <v>230</v>
      </c>
      <c r="C30" s="68" t="n">
        <v>0</v>
      </c>
      <c r="D30" s="68" t="n">
        <v>0</v>
      </c>
      <c r="E30" s="68" t="n">
        <v>0</v>
      </c>
      <c r="F30" s="68" t="n">
        <v>0</v>
      </c>
      <c r="G30" s="68" t="n">
        <v>0</v>
      </c>
      <c r="H30" s="68" t="n">
        <v>0</v>
      </c>
      <c r="I30" s="68" t="n">
        <v>0</v>
      </c>
      <c r="J30" s="68" t="n">
        <v>0</v>
      </c>
      <c r="K30" s="68" t="n">
        <v>0</v>
      </c>
      <c r="L30" s="68" t="n">
        <v>0</v>
      </c>
      <c r="M30" s="68" t="n">
        <v>0</v>
      </c>
      <c r="N30" s="68" t="n">
        <v>0</v>
      </c>
      <c r="O30" s="68" t="n">
        <v>0</v>
      </c>
      <c r="P30" s="68" t="n">
        <v>0</v>
      </c>
      <c r="Q30" s="68" t="n">
        <v>0</v>
      </c>
      <c r="R30" s="68" t="n">
        <v>0</v>
      </c>
      <c r="S30" s="68" t="n">
        <v>0</v>
      </c>
      <c r="T30" s="68" t="n">
        <v>0</v>
      </c>
      <c r="U30" s="68" t="n">
        <v>0</v>
      </c>
      <c r="V30" s="68" t="n">
        <v>0</v>
      </c>
      <c r="W30" s="68" t="n">
        <v>0</v>
      </c>
      <c r="X30" s="68" t="n">
        <v>0</v>
      </c>
      <c r="Y30" s="68" t="n">
        <v>0</v>
      </c>
      <c r="Z30" s="68" t="n">
        <v>0</v>
      </c>
      <c r="AA30" s="68" t="n">
        <v>0</v>
      </c>
      <c r="AB30" s="68" t="n">
        <v>0</v>
      </c>
      <c r="AC30" s="68" t="n">
        <v>0</v>
      </c>
      <c r="AD30" s="68" t="n">
        <v>0</v>
      </c>
      <c r="AE30" s="68" t="n">
        <v>0</v>
      </c>
      <c r="AF30" s="68" t="n">
        <v>0</v>
      </c>
      <c r="AG30" s="68" t="n">
        <v>0</v>
      </c>
      <c r="AH30" s="68" t="n">
        <v>0</v>
      </c>
      <c r="AI30" s="68" t="n">
        <v>0</v>
      </c>
      <c r="AJ30" s="68" t="n">
        <v>0</v>
      </c>
      <c r="AK30" s="68" t="n">
        <v>0</v>
      </c>
      <c r="AL30" s="68" t="n">
        <v>0</v>
      </c>
      <c r="AM30" s="68" t="n">
        <v>0</v>
      </c>
      <c r="AN30" s="68" t="n">
        <v>0</v>
      </c>
      <c r="AO30" s="68" t="n">
        <v>0</v>
      </c>
      <c r="AP30" s="68" t="n">
        <v>0</v>
      </c>
      <c r="AQ30" s="68" t="n">
        <v>0</v>
      </c>
      <c r="AR30" s="68" t="n">
        <v>0</v>
      </c>
      <c r="AS30" s="68" t="n">
        <v>0</v>
      </c>
      <c r="AT30" s="68" t="n">
        <v>0</v>
      </c>
      <c r="AU30" s="68" t="n">
        <v>0</v>
      </c>
      <c r="AV30" s="68" t="n">
        <v>0</v>
      </c>
      <c r="AW30" s="68" t="n">
        <v>0</v>
      </c>
      <c r="AX30" s="68" t="n">
        <v>0</v>
      </c>
      <c r="AY30" s="68" t="n">
        <v>0</v>
      </c>
      <c r="AZ30" s="68" t="n">
        <v>0</v>
      </c>
      <c r="BA30" s="68" t="n">
        <v>0</v>
      </c>
      <c r="BB30" s="68" t="n">
        <v>0</v>
      </c>
      <c r="BC30" s="69" t="n">
        <f aca="true">SUM(OFFSET($B30,0,1,1,Assumptions!$C$8))</f>
        <v>0</v>
      </c>
      <c r="BD30" s="69" t="n">
        <f aca="true">SUM(OFFSET($B30,0,1+Assumptions!$C$8,1,SUM(Assumptions!$C$9)))</f>
        <v>0</v>
      </c>
      <c r="BE30" s="69" t="n">
        <f aca="true">SUM(OFFSET($B30,0,1+SUM(Assumptions!$C$8:$C$9),1,SUM(Assumptions!$C$10)))</f>
        <v>0</v>
      </c>
      <c r="BF30" s="69" t="n">
        <f aca="true">SUM(OFFSET($B30,0,1+SUM(Assumptions!$C$8:$C$10),1,SUM(Assumptions!$C$11)))</f>
        <v>0</v>
      </c>
      <c r="BG30" s="69" t="n">
        <f aca="false">SUM(BC30:BF30)</f>
        <v>0</v>
      </c>
    </row>
    <row r="31" s="50" customFormat="true" ht="15.75" hidden="false" customHeight="true" outlineLevel="0" collapsed="false">
      <c r="A31" s="103"/>
      <c r="B31" s="22" t="s">
        <v>384</v>
      </c>
      <c r="C31" s="106" t="n">
        <f aca="false">SUM(C28:C30)</f>
        <v>0</v>
      </c>
      <c r="D31" s="106" t="n">
        <f aca="false">SUM(D28:D30)</f>
        <v>0</v>
      </c>
      <c r="E31" s="106" t="n">
        <f aca="false">SUM(E28:E30)</f>
        <v>0</v>
      </c>
      <c r="F31" s="106" t="n">
        <f aca="false">SUM(F28:F30)</f>
        <v>0</v>
      </c>
      <c r="G31" s="106" t="n">
        <f aca="false">SUM(G28:G30)</f>
        <v>0</v>
      </c>
      <c r="H31" s="106" t="n">
        <f aca="false">SUM(H28:H30)</f>
        <v>0</v>
      </c>
      <c r="I31" s="106" t="n">
        <f aca="false">SUM(I28:I30)</f>
        <v>0</v>
      </c>
      <c r="J31" s="106" t="n">
        <f aca="false">SUM(J28:J30)</f>
        <v>0</v>
      </c>
      <c r="K31" s="106" t="n">
        <f aca="false">SUM(K28:K30)</f>
        <v>0</v>
      </c>
      <c r="L31" s="106" t="n">
        <f aca="false">SUM(L28:L30)</f>
        <v>0</v>
      </c>
      <c r="M31" s="106" t="n">
        <f aca="false">SUM(M28:M30)</f>
        <v>0</v>
      </c>
      <c r="N31" s="106" t="n">
        <f aca="false">SUM(N28:N30)</f>
        <v>0</v>
      </c>
      <c r="O31" s="106" t="n">
        <f aca="false">SUM(O28:O30)</f>
        <v>0</v>
      </c>
      <c r="P31" s="106" t="n">
        <f aca="false">SUM(P28:P30)</f>
        <v>0</v>
      </c>
      <c r="Q31" s="106" t="n">
        <f aca="false">SUM(Q28:Q30)</f>
        <v>0</v>
      </c>
      <c r="R31" s="106" t="n">
        <f aca="false">SUM(R28:R30)</f>
        <v>0</v>
      </c>
      <c r="S31" s="106" t="n">
        <f aca="false">SUM(S28:S30)</f>
        <v>0</v>
      </c>
      <c r="T31" s="106" t="n">
        <f aca="false">SUM(T28:T30)</f>
        <v>0</v>
      </c>
      <c r="U31" s="106" t="n">
        <f aca="false">SUM(U28:U30)</f>
        <v>0</v>
      </c>
      <c r="V31" s="106" t="n">
        <f aca="false">SUM(V28:V30)</f>
        <v>0</v>
      </c>
      <c r="W31" s="106" t="n">
        <f aca="false">SUM(W28:W30)</f>
        <v>0</v>
      </c>
      <c r="X31" s="106" t="n">
        <f aca="false">SUM(X28:X30)</f>
        <v>0</v>
      </c>
      <c r="Y31" s="106" t="n">
        <f aca="false">SUM(Y28:Y30)</f>
        <v>0</v>
      </c>
      <c r="Z31" s="106" t="n">
        <f aca="false">SUM(Z28:Z30)</f>
        <v>0</v>
      </c>
      <c r="AA31" s="106" t="n">
        <f aca="false">SUM(AA28:AA30)</f>
        <v>0</v>
      </c>
      <c r="AB31" s="106" t="n">
        <f aca="false">SUM(AB28:AB30)</f>
        <v>0</v>
      </c>
      <c r="AC31" s="106" t="n">
        <f aca="false">SUM(AC28:AC30)</f>
        <v>0</v>
      </c>
      <c r="AD31" s="106" t="n">
        <f aca="false">SUM(AD28:AD30)</f>
        <v>0</v>
      </c>
      <c r="AE31" s="106" t="n">
        <f aca="false">SUM(AE28:AE30)</f>
        <v>0</v>
      </c>
      <c r="AF31" s="106" t="n">
        <f aca="false">SUM(AF28:AF30)</f>
        <v>0</v>
      </c>
      <c r="AG31" s="106" t="n">
        <f aca="false">SUM(AG28:AG30)</f>
        <v>0</v>
      </c>
      <c r="AH31" s="106" t="n">
        <f aca="false">SUM(AH28:AH30)</f>
        <v>0</v>
      </c>
      <c r="AI31" s="106" t="n">
        <f aca="false">SUM(AI28:AI30)</f>
        <v>0</v>
      </c>
      <c r="AJ31" s="106" t="n">
        <f aca="false">SUM(AJ28:AJ30)</f>
        <v>0</v>
      </c>
      <c r="AK31" s="106" t="n">
        <f aca="false">SUM(AK28:AK30)</f>
        <v>0</v>
      </c>
      <c r="AL31" s="106" t="n">
        <f aca="false">SUM(AL28:AL30)</f>
        <v>0</v>
      </c>
      <c r="AM31" s="106" t="n">
        <f aca="false">SUM(AM28:AM30)</f>
        <v>0</v>
      </c>
      <c r="AN31" s="106" t="n">
        <f aca="false">SUM(AN28:AN30)</f>
        <v>0</v>
      </c>
      <c r="AO31" s="106" t="n">
        <f aca="false">SUM(AO28:AO30)</f>
        <v>0</v>
      </c>
      <c r="AP31" s="106" t="n">
        <f aca="false">SUM(AP28:AP30)</f>
        <v>0</v>
      </c>
      <c r="AQ31" s="106" t="n">
        <f aca="false">SUM(AQ28:AQ30)</f>
        <v>0</v>
      </c>
      <c r="AR31" s="106" t="n">
        <f aca="false">SUM(AR28:AR30)</f>
        <v>0</v>
      </c>
      <c r="AS31" s="106" t="n">
        <f aca="false">SUM(AS28:AS30)</f>
        <v>0</v>
      </c>
      <c r="AT31" s="106" t="n">
        <f aca="false">SUM(AT28:AT30)</f>
        <v>0</v>
      </c>
      <c r="AU31" s="106" t="n">
        <f aca="false">SUM(AU28:AU30)</f>
        <v>-240000</v>
      </c>
      <c r="AV31" s="106" t="n">
        <f aca="false">SUM(AV28:AV30)</f>
        <v>0</v>
      </c>
      <c r="AW31" s="106" t="n">
        <f aca="false">SUM(AW28:AW30)</f>
        <v>0</v>
      </c>
      <c r="AX31" s="106" t="n">
        <f aca="false">SUM(AX28:AX30)</f>
        <v>0</v>
      </c>
      <c r="AY31" s="106" t="n">
        <f aca="false">SUM(AY28:AY30)</f>
        <v>0</v>
      </c>
      <c r="AZ31" s="106" t="n">
        <f aca="false">SUM(AZ28:AZ30)</f>
        <v>0</v>
      </c>
      <c r="BA31" s="106" t="n">
        <f aca="false">SUM(BA28:BA30)</f>
        <v>0</v>
      </c>
      <c r="BB31" s="106" t="n">
        <f aca="false">SUM(BB28:BB30)</f>
        <v>0</v>
      </c>
      <c r="BC31" s="107" t="n">
        <f aca="false">SUM(BC28:BC30)</f>
        <v>0</v>
      </c>
      <c r="BD31" s="107" t="n">
        <f aca="false">SUM(BD28:BD30)</f>
        <v>0</v>
      </c>
      <c r="BE31" s="107" t="n">
        <f aca="false">SUM(BE28:BE30)</f>
        <v>0</v>
      </c>
      <c r="BF31" s="107" t="n">
        <f aca="false">SUM(BF28:BF30)</f>
        <v>-240000</v>
      </c>
      <c r="BG31" s="107" t="n">
        <f aca="false">SUM(BG28:BG30)</f>
        <v>-240000</v>
      </c>
    </row>
    <row r="32" customFormat="false" ht="15.75" hidden="false" customHeight="true" outlineLevel="0" collapsed="false">
      <c r="B32" s="23" t="s">
        <v>385</v>
      </c>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row>
    <row r="33" s="17" customFormat="true" ht="15.75" hidden="false" customHeight="true" outlineLevel="0" collapsed="false">
      <c r="A33" s="64" t="s">
        <v>231</v>
      </c>
      <c r="B33" s="65" t="s">
        <v>232</v>
      </c>
      <c r="C33" s="68" t="n">
        <v>0</v>
      </c>
      <c r="D33" s="68" t="n">
        <v>0</v>
      </c>
      <c r="E33" s="68" t="n">
        <v>0</v>
      </c>
      <c r="F33" s="68" t="n">
        <v>0</v>
      </c>
      <c r="G33" s="68" t="n">
        <v>0</v>
      </c>
      <c r="H33" s="68" t="n">
        <v>0</v>
      </c>
      <c r="I33" s="68" t="n">
        <v>0</v>
      </c>
      <c r="J33" s="68" t="n">
        <v>0</v>
      </c>
      <c r="K33" s="68" t="n">
        <v>0</v>
      </c>
      <c r="L33" s="68" t="n">
        <v>0</v>
      </c>
      <c r="M33" s="68" t="n">
        <v>0</v>
      </c>
      <c r="N33" s="68" t="n">
        <v>0</v>
      </c>
      <c r="O33" s="68" t="n">
        <v>0</v>
      </c>
      <c r="P33" s="68" t="n">
        <v>0</v>
      </c>
      <c r="Q33" s="68" t="n">
        <v>0</v>
      </c>
      <c r="R33" s="68" t="n">
        <v>0</v>
      </c>
      <c r="S33" s="68" t="n">
        <v>0</v>
      </c>
      <c r="T33" s="68" t="n">
        <v>0</v>
      </c>
      <c r="U33" s="68" t="n">
        <v>0</v>
      </c>
      <c r="V33" s="68" t="n">
        <v>0</v>
      </c>
      <c r="W33" s="68" t="n">
        <v>0</v>
      </c>
      <c r="X33" s="68" t="n">
        <v>0</v>
      </c>
      <c r="Y33" s="68" t="n">
        <v>0</v>
      </c>
      <c r="Z33" s="68" t="n">
        <v>0</v>
      </c>
      <c r="AA33" s="68" t="n">
        <v>0</v>
      </c>
      <c r="AB33" s="68" t="n">
        <v>0</v>
      </c>
      <c r="AC33" s="68" t="n">
        <v>0</v>
      </c>
      <c r="AD33" s="68" t="n">
        <v>0</v>
      </c>
      <c r="AE33" s="68" t="n">
        <v>0</v>
      </c>
      <c r="AF33" s="68" t="n">
        <v>0</v>
      </c>
      <c r="AG33" s="68" t="n">
        <v>0</v>
      </c>
      <c r="AH33" s="68" t="n">
        <v>0</v>
      </c>
      <c r="AI33" s="68" t="n">
        <v>0</v>
      </c>
      <c r="AJ33" s="68" t="n">
        <v>0</v>
      </c>
      <c r="AK33" s="68" t="n">
        <v>0</v>
      </c>
      <c r="AL33" s="68" t="n">
        <v>0</v>
      </c>
      <c r="AM33" s="68" t="n">
        <v>0</v>
      </c>
      <c r="AN33" s="68" t="n">
        <v>0</v>
      </c>
      <c r="AO33" s="68" t="n">
        <v>0</v>
      </c>
      <c r="AP33" s="68" t="n">
        <v>0</v>
      </c>
      <c r="AQ33" s="68" t="n">
        <v>0</v>
      </c>
      <c r="AR33" s="68" t="n">
        <v>0</v>
      </c>
      <c r="AS33" s="68" t="n">
        <v>0</v>
      </c>
      <c r="AT33" s="68" t="n">
        <v>0</v>
      </c>
      <c r="AU33" s="68" t="n">
        <v>0</v>
      </c>
      <c r="AV33" s="68" t="n">
        <v>0</v>
      </c>
      <c r="AW33" s="68" t="n">
        <v>0</v>
      </c>
      <c r="AX33" s="68" t="n">
        <v>0</v>
      </c>
      <c r="AY33" s="68" t="n">
        <v>0</v>
      </c>
      <c r="AZ33" s="68" t="n">
        <v>0</v>
      </c>
      <c r="BA33" s="68" t="n">
        <v>0</v>
      </c>
      <c r="BB33" s="68" t="n">
        <v>0</v>
      </c>
      <c r="BC33" s="69" t="n">
        <f aca="true">SUM(OFFSET($B33,0,1,1,Assumptions!$C$8))</f>
        <v>0</v>
      </c>
      <c r="BD33" s="69" t="n">
        <f aca="true">SUM(OFFSET($B33,0,1+Assumptions!$C$8,1,SUM(Assumptions!$C$9)))</f>
        <v>0</v>
      </c>
      <c r="BE33" s="69" t="n">
        <f aca="true">SUM(OFFSET($B33,0,1+SUM(Assumptions!$C$8:$C$9),1,SUM(Assumptions!$C$10)))</f>
        <v>0</v>
      </c>
      <c r="BF33" s="69" t="n">
        <f aca="true">SUM(OFFSET($B33,0,1+SUM(Assumptions!$C$8:$C$10),1,SUM(Assumptions!$C$11)))</f>
        <v>0</v>
      </c>
      <c r="BG33" s="69" t="n">
        <f aca="false">SUM(BC33:BF33)</f>
        <v>0</v>
      </c>
    </row>
    <row r="34" s="17" customFormat="true" ht="15.75" hidden="false" customHeight="true" outlineLevel="0" collapsed="false">
      <c r="A34" s="72" t="s">
        <v>306</v>
      </c>
      <c r="B34" s="65" t="s">
        <v>386</v>
      </c>
      <c r="C34" s="68" t="n">
        <f aca="false">BalanceSheet!D38-BalanceSheet!C38-IncState!C60</f>
        <v>0</v>
      </c>
      <c r="D34" s="68" t="n">
        <f aca="false">BalanceSheet!E38-BalanceSheet!D38-IncState!D60</f>
        <v>0</v>
      </c>
      <c r="E34" s="68" t="n">
        <f aca="false">BalanceSheet!F38-BalanceSheet!E38-IncState!E60</f>
        <v>0</v>
      </c>
      <c r="F34" s="68" t="n">
        <f aca="false">BalanceSheet!G38-BalanceSheet!F38-IncState!F60</f>
        <v>0</v>
      </c>
      <c r="G34" s="68" t="n">
        <f aca="false">BalanceSheet!H38-BalanceSheet!G38-IncState!G60</f>
        <v>0</v>
      </c>
      <c r="H34" s="68" t="n">
        <f aca="false">BalanceSheet!I38-BalanceSheet!H38-IncState!H60</f>
        <v>0</v>
      </c>
      <c r="I34" s="68" t="n">
        <f aca="false">BalanceSheet!J38-BalanceSheet!I38-IncState!I60</f>
        <v>0</v>
      </c>
      <c r="J34" s="68" t="n">
        <f aca="false">BalanceSheet!K38-BalanceSheet!J38-IncState!J60</f>
        <v>0</v>
      </c>
      <c r="K34" s="68" t="n">
        <f aca="false">BalanceSheet!L38-BalanceSheet!K38-IncState!K60</f>
        <v>0</v>
      </c>
      <c r="L34" s="68" t="n">
        <f aca="false">BalanceSheet!M38-BalanceSheet!L38-IncState!L60</f>
        <v>0</v>
      </c>
      <c r="M34" s="68" t="n">
        <f aca="false">BalanceSheet!N38-BalanceSheet!M38-IncState!M60</f>
        <v>0</v>
      </c>
      <c r="N34" s="68" t="n">
        <f aca="false">BalanceSheet!O38-BalanceSheet!N38-IncState!N60</f>
        <v>0</v>
      </c>
      <c r="O34" s="68" t="n">
        <f aca="false">BalanceSheet!P38-BalanceSheet!O38-IncState!O60</f>
        <v>0</v>
      </c>
      <c r="P34" s="68" t="n">
        <f aca="false">BalanceSheet!Q38-BalanceSheet!P38-IncState!P60</f>
        <v>0</v>
      </c>
      <c r="Q34" s="68" t="n">
        <f aca="false">BalanceSheet!R38-BalanceSheet!Q38-IncState!Q60</f>
        <v>0</v>
      </c>
      <c r="R34" s="68" t="n">
        <f aca="false">BalanceSheet!S38-BalanceSheet!R38-IncState!R60</f>
        <v>0</v>
      </c>
      <c r="S34" s="68" t="n">
        <f aca="false">BalanceSheet!T38-BalanceSheet!S38-IncState!S60</f>
        <v>0</v>
      </c>
      <c r="T34" s="68" t="n">
        <f aca="false">BalanceSheet!U38-BalanceSheet!T38-IncState!T60</f>
        <v>0</v>
      </c>
      <c r="U34" s="68" t="n">
        <f aca="false">BalanceSheet!V38-BalanceSheet!U38-IncState!U60</f>
        <v>0</v>
      </c>
      <c r="V34" s="68" t="n">
        <f aca="false">BalanceSheet!W38-BalanceSheet!V38-IncState!V60</f>
        <v>0</v>
      </c>
      <c r="W34" s="68" t="n">
        <f aca="false">BalanceSheet!X38-BalanceSheet!W38-IncState!W60</f>
        <v>0</v>
      </c>
      <c r="X34" s="68" t="n">
        <f aca="false">BalanceSheet!Y38-BalanceSheet!X38-IncState!X60</f>
        <v>0</v>
      </c>
      <c r="Y34" s="68" t="n">
        <f aca="false">BalanceSheet!Z38-BalanceSheet!Y38-IncState!Y60</f>
        <v>0</v>
      </c>
      <c r="Z34" s="68" t="n">
        <f aca="false">BalanceSheet!AA38-BalanceSheet!Z38-IncState!Z60</f>
        <v>0</v>
      </c>
      <c r="AA34" s="68" t="n">
        <f aca="false">BalanceSheet!AB38-BalanceSheet!AA38-IncState!AA60</f>
        <v>0</v>
      </c>
      <c r="AB34" s="68" t="n">
        <f aca="false">BalanceSheet!AC38-BalanceSheet!AB38-IncState!AB60</f>
        <v>0</v>
      </c>
      <c r="AC34" s="68" t="n">
        <f aca="false">BalanceSheet!AD38-BalanceSheet!AC38-IncState!AC60</f>
        <v>0</v>
      </c>
      <c r="AD34" s="68" t="n">
        <f aca="false">BalanceSheet!AE38-BalanceSheet!AD38-IncState!AD60</f>
        <v>0</v>
      </c>
      <c r="AE34" s="68" t="n">
        <f aca="false">BalanceSheet!AF38-BalanceSheet!AE38-IncState!AE60</f>
        <v>0</v>
      </c>
      <c r="AF34" s="68" t="n">
        <f aca="false">BalanceSheet!AG38-BalanceSheet!AF38-IncState!AF60</f>
        <v>0</v>
      </c>
      <c r="AG34" s="68" t="n">
        <f aca="false">BalanceSheet!AH38-BalanceSheet!AG38-IncState!AG60</f>
        <v>0</v>
      </c>
      <c r="AH34" s="68" t="n">
        <f aca="false">BalanceSheet!AI38-BalanceSheet!AH38-IncState!AH60</f>
        <v>0</v>
      </c>
      <c r="AI34" s="68" t="n">
        <f aca="false">BalanceSheet!AJ38-BalanceSheet!AI38-IncState!AI60</f>
        <v>0</v>
      </c>
      <c r="AJ34" s="68" t="n">
        <f aca="false">BalanceSheet!AK38-BalanceSheet!AJ38-IncState!AJ60</f>
        <v>0</v>
      </c>
      <c r="AK34" s="68" t="n">
        <f aca="false">BalanceSheet!AL38-BalanceSheet!AK38-IncState!AK60</f>
        <v>0</v>
      </c>
      <c r="AL34" s="68" t="n">
        <f aca="false">BalanceSheet!AM38-BalanceSheet!AL38-IncState!AL60</f>
        <v>0</v>
      </c>
      <c r="AM34" s="68" t="n">
        <f aca="false">BalanceSheet!AN38-BalanceSheet!AM38-IncState!AM60</f>
        <v>0</v>
      </c>
      <c r="AN34" s="68" t="n">
        <f aca="false">BalanceSheet!AO38-BalanceSheet!AN38-IncState!AN60</f>
        <v>0</v>
      </c>
      <c r="AO34" s="68" t="n">
        <f aca="false">BalanceSheet!AP38-BalanceSheet!AO38-IncState!AO60</f>
        <v>0</v>
      </c>
      <c r="AP34" s="68" t="n">
        <f aca="false">BalanceSheet!AQ38-BalanceSheet!AP38-IncState!AP60</f>
        <v>0</v>
      </c>
      <c r="AQ34" s="68" t="n">
        <f aca="false">BalanceSheet!AR38-BalanceSheet!AQ38-IncState!AQ60</f>
        <v>0</v>
      </c>
      <c r="AR34" s="68" t="n">
        <f aca="false">BalanceSheet!AS38-BalanceSheet!AR38-IncState!AR60</f>
        <v>0</v>
      </c>
      <c r="AS34" s="68" t="n">
        <f aca="false">BalanceSheet!AT38-BalanceSheet!AS38-IncState!AS60</f>
        <v>0</v>
      </c>
      <c r="AT34" s="68" t="n">
        <f aca="false">BalanceSheet!AU38-BalanceSheet!AT38-IncState!AT60</f>
        <v>0</v>
      </c>
      <c r="AU34" s="68" t="n">
        <f aca="false">BalanceSheet!AV38-BalanceSheet!AU38-IncState!AU60</f>
        <v>0</v>
      </c>
      <c r="AV34" s="68" t="n">
        <f aca="false">BalanceSheet!AW38-BalanceSheet!AV38-IncState!AV60</f>
        <v>0</v>
      </c>
      <c r="AW34" s="68" t="n">
        <f aca="false">BalanceSheet!AX38-BalanceSheet!AW38-IncState!AW60</f>
        <v>0</v>
      </c>
      <c r="AX34" s="68" t="n">
        <f aca="false">BalanceSheet!AY38-BalanceSheet!AX38-IncState!AX60</f>
        <v>0</v>
      </c>
      <c r="AY34" s="68" t="n">
        <f aca="false">BalanceSheet!AZ38-BalanceSheet!AY38-IncState!AY60</f>
        <v>0</v>
      </c>
      <c r="AZ34" s="68" t="n">
        <f aca="false">BalanceSheet!BA38-BalanceSheet!AZ38-IncState!AZ60</f>
        <v>0</v>
      </c>
      <c r="BA34" s="68" t="e">
        <f aca="false">BalanceSheet!BB38-BalanceSheet!BA38-IncState!BA60</f>
        <v>#VALUE!</v>
      </c>
      <c r="BB34" s="68" t="e">
        <f aca="false">BalanceSheet!BC38-BalanceSheet!BB38-IncState!BB60</f>
        <v>#VALUE!</v>
      </c>
      <c r="BC34" s="69" t="n">
        <f aca="true">SUM(OFFSET($B34,0,1,1,Assumptions!$C$8))</f>
        <v>0</v>
      </c>
      <c r="BD34" s="69" t="n">
        <f aca="true">SUM(OFFSET($B34,0,1+Assumptions!$C$8,1,SUM(Assumptions!$C$9)))</f>
        <v>0</v>
      </c>
      <c r="BE34" s="69" t="n">
        <f aca="true">SUM(OFFSET($B34,0,1+SUM(Assumptions!$C$8:$C$9),1,SUM(Assumptions!$C$10)))</f>
        <v>0</v>
      </c>
      <c r="BF34" s="69" t="e">
        <f aca="true">SUM(OFFSET($B34,0,1+SUM(Assumptions!$C$8:$C$10),1,SUM(Assumptions!$C$11)))</f>
        <v>#VALUE!</v>
      </c>
      <c r="BG34" s="69" t="e">
        <f aca="false">SUM(BC34:BF34)</f>
        <v>#VALUE!</v>
      </c>
    </row>
    <row r="35" s="17" customFormat="true" ht="15.75" hidden="false" customHeight="true" outlineLevel="0" collapsed="false">
      <c r="A35" s="64" t="s">
        <v>233</v>
      </c>
      <c r="B35" s="65" t="s">
        <v>387</v>
      </c>
      <c r="C35" s="68" t="n">
        <v>0</v>
      </c>
      <c r="D35" s="68" t="n">
        <v>0</v>
      </c>
      <c r="E35" s="68" t="n">
        <v>0</v>
      </c>
      <c r="F35" s="68" t="n">
        <v>0</v>
      </c>
      <c r="G35" s="68" t="n">
        <v>0</v>
      </c>
      <c r="H35" s="68" t="n">
        <v>0</v>
      </c>
      <c r="I35" s="68" t="n">
        <v>0</v>
      </c>
      <c r="J35" s="68" t="n">
        <v>0</v>
      </c>
      <c r="K35" s="68" t="n">
        <v>0</v>
      </c>
      <c r="L35" s="68" t="n">
        <v>0</v>
      </c>
      <c r="M35" s="68" t="n">
        <v>0</v>
      </c>
      <c r="N35" s="68" t="n">
        <v>0</v>
      </c>
      <c r="O35" s="68" t="n">
        <v>0</v>
      </c>
      <c r="P35" s="68" t="n">
        <v>0</v>
      </c>
      <c r="Q35" s="68" t="n">
        <v>0</v>
      </c>
      <c r="R35" s="68" t="n">
        <v>0</v>
      </c>
      <c r="S35" s="68" t="n">
        <v>0</v>
      </c>
      <c r="T35" s="68" t="n">
        <v>0</v>
      </c>
      <c r="U35" s="68" t="n">
        <v>0</v>
      </c>
      <c r="V35" s="68" t="n">
        <v>0</v>
      </c>
      <c r="W35" s="68" t="n">
        <v>0</v>
      </c>
      <c r="X35" s="68" t="n">
        <v>0</v>
      </c>
      <c r="Y35" s="68" t="n">
        <v>0</v>
      </c>
      <c r="Z35" s="68" t="n">
        <v>0</v>
      </c>
      <c r="AA35" s="68" t="n">
        <v>0</v>
      </c>
      <c r="AB35" s="68" t="n">
        <v>0</v>
      </c>
      <c r="AC35" s="68" t="n">
        <v>0</v>
      </c>
      <c r="AD35" s="68" t="n">
        <v>0</v>
      </c>
      <c r="AE35" s="68" t="n">
        <v>0</v>
      </c>
      <c r="AF35" s="68" t="n">
        <v>0</v>
      </c>
      <c r="AG35" s="68" t="n">
        <v>0</v>
      </c>
      <c r="AH35" s="68" t="n">
        <v>0</v>
      </c>
      <c r="AI35" s="68" t="n">
        <v>0</v>
      </c>
      <c r="AJ35" s="68" t="n">
        <v>0</v>
      </c>
      <c r="AK35" s="68" t="n">
        <v>0</v>
      </c>
      <c r="AL35" s="68" t="n">
        <v>0</v>
      </c>
      <c r="AM35" s="68" t="n">
        <v>0</v>
      </c>
      <c r="AN35" s="68" t="n">
        <v>0</v>
      </c>
      <c r="AO35" s="68" t="n">
        <v>0</v>
      </c>
      <c r="AP35" s="68" t="n">
        <v>0</v>
      </c>
      <c r="AQ35" s="68" t="n">
        <v>0</v>
      </c>
      <c r="AR35" s="68" t="n">
        <v>0</v>
      </c>
      <c r="AS35" s="68" t="n">
        <v>0</v>
      </c>
      <c r="AT35" s="68" t="n">
        <v>0</v>
      </c>
      <c r="AU35" s="68" t="n">
        <v>0</v>
      </c>
      <c r="AV35" s="68" t="n">
        <v>0</v>
      </c>
      <c r="AW35" s="68" t="n">
        <v>0</v>
      </c>
      <c r="AX35" s="68" t="n">
        <v>0</v>
      </c>
      <c r="AY35" s="68" t="n">
        <v>0</v>
      </c>
      <c r="AZ35" s="68" t="n">
        <v>0</v>
      </c>
      <c r="BA35" s="68" t="n">
        <v>0</v>
      </c>
      <c r="BB35" s="68" t="n">
        <v>0</v>
      </c>
      <c r="BC35" s="69" t="n">
        <f aca="true">SUM(OFFSET($B35,0,1,1,Assumptions!$C$8))</f>
        <v>0</v>
      </c>
      <c r="BD35" s="69" t="n">
        <f aca="true">SUM(OFFSET($B35,0,1+Assumptions!$C$8,1,SUM(Assumptions!$C$9)))</f>
        <v>0</v>
      </c>
      <c r="BE35" s="69" t="n">
        <f aca="true">SUM(OFFSET($B35,0,1+SUM(Assumptions!$C$8:$C$9),1,SUM(Assumptions!$C$10)))</f>
        <v>0</v>
      </c>
      <c r="BF35" s="69" t="n">
        <f aca="true">SUM(OFFSET($B35,0,1+SUM(Assumptions!$C$8:$C$10),1,SUM(Assumptions!$C$11)))</f>
        <v>0</v>
      </c>
      <c r="BG35" s="69" t="n">
        <f aca="false">SUM(BC35:BF35)</f>
        <v>0</v>
      </c>
    </row>
    <row r="36" s="17" customFormat="true" ht="15.75" hidden="false" customHeight="true" outlineLevel="0" collapsed="false">
      <c r="A36" s="64" t="s">
        <v>235</v>
      </c>
      <c r="B36" s="65" t="s">
        <v>388</v>
      </c>
      <c r="C36" s="68" t="n">
        <v>0</v>
      </c>
      <c r="D36" s="68" t="n">
        <v>0</v>
      </c>
      <c r="E36" s="68" t="n">
        <v>0</v>
      </c>
      <c r="F36" s="68" t="n">
        <v>0</v>
      </c>
      <c r="G36" s="68" t="n">
        <v>0</v>
      </c>
      <c r="H36" s="68" t="n">
        <v>0</v>
      </c>
      <c r="I36" s="68" t="n">
        <v>0</v>
      </c>
      <c r="J36" s="68" t="n">
        <v>0</v>
      </c>
      <c r="K36" s="68" t="n">
        <v>0</v>
      </c>
      <c r="L36" s="68" t="n">
        <v>0</v>
      </c>
      <c r="M36" s="68" t="n">
        <v>0</v>
      </c>
      <c r="N36" s="68" t="n">
        <v>0</v>
      </c>
      <c r="O36" s="68" t="n">
        <v>0</v>
      </c>
      <c r="P36" s="68" t="n">
        <v>0</v>
      </c>
      <c r="Q36" s="68" t="n">
        <v>0</v>
      </c>
      <c r="R36" s="68" t="n">
        <v>0</v>
      </c>
      <c r="S36" s="68" t="n">
        <v>0</v>
      </c>
      <c r="T36" s="68" t="n">
        <v>0</v>
      </c>
      <c r="U36" s="68" t="n">
        <v>0</v>
      </c>
      <c r="V36" s="68" t="n">
        <v>0</v>
      </c>
      <c r="W36" s="68" t="n">
        <v>0</v>
      </c>
      <c r="X36" s="68" t="n">
        <v>0</v>
      </c>
      <c r="Y36" s="68" t="n">
        <v>100000</v>
      </c>
      <c r="Z36" s="68" t="n">
        <v>0</v>
      </c>
      <c r="AA36" s="68" t="n">
        <v>0</v>
      </c>
      <c r="AB36" s="68" t="n">
        <v>0</v>
      </c>
      <c r="AC36" s="68" t="n">
        <v>0</v>
      </c>
      <c r="AD36" s="68" t="n">
        <v>0</v>
      </c>
      <c r="AE36" s="68" t="n">
        <v>0</v>
      </c>
      <c r="AF36" s="68" t="n">
        <v>0</v>
      </c>
      <c r="AG36" s="68" t="n">
        <v>0</v>
      </c>
      <c r="AH36" s="68" t="n">
        <v>0</v>
      </c>
      <c r="AI36" s="68" t="n">
        <v>0</v>
      </c>
      <c r="AJ36" s="68" t="n">
        <v>0</v>
      </c>
      <c r="AK36" s="68" t="n">
        <v>0</v>
      </c>
      <c r="AL36" s="68" t="n">
        <v>0</v>
      </c>
      <c r="AM36" s="68" t="n">
        <v>0</v>
      </c>
      <c r="AN36" s="68" t="n">
        <v>0</v>
      </c>
      <c r="AO36" s="68" t="n">
        <v>0</v>
      </c>
      <c r="AP36" s="68" t="n">
        <v>0</v>
      </c>
      <c r="AQ36" s="68" t="n">
        <v>0</v>
      </c>
      <c r="AR36" s="68" t="n">
        <v>0</v>
      </c>
      <c r="AS36" s="68" t="n">
        <v>0</v>
      </c>
      <c r="AT36" s="68" t="n">
        <v>0</v>
      </c>
      <c r="AU36" s="68" t="n">
        <v>0</v>
      </c>
      <c r="AV36" s="68" t="n">
        <v>0</v>
      </c>
      <c r="AW36" s="68" t="n">
        <v>0</v>
      </c>
      <c r="AX36" s="68" t="n">
        <v>0</v>
      </c>
      <c r="AY36" s="68" t="n">
        <v>0</v>
      </c>
      <c r="AZ36" s="68" t="n">
        <v>0</v>
      </c>
      <c r="BA36" s="68" t="n">
        <v>0</v>
      </c>
      <c r="BB36" s="68" t="n">
        <v>0</v>
      </c>
      <c r="BC36" s="69" t="n">
        <f aca="true">SUM(OFFSET($B36,0,1,1,Assumptions!$C$8))</f>
        <v>0</v>
      </c>
      <c r="BD36" s="69" t="n">
        <f aca="true">SUM(OFFSET($B36,0,1+Assumptions!$C$8,1,SUM(Assumptions!$C$9)))</f>
        <v>100000</v>
      </c>
      <c r="BE36" s="69" t="n">
        <f aca="true">SUM(OFFSET($B36,0,1+SUM(Assumptions!$C$8:$C$9),1,SUM(Assumptions!$C$10)))</f>
        <v>0</v>
      </c>
      <c r="BF36" s="69" t="n">
        <f aca="true">SUM(OFFSET($B36,0,1+SUM(Assumptions!$C$8:$C$10),1,SUM(Assumptions!$C$11)))</f>
        <v>0</v>
      </c>
      <c r="BG36" s="69" t="n">
        <f aca="false">SUM(BC36:BF36)</f>
        <v>100000</v>
      </c>
    </row>
    <row r="37" s="17" customFormat="true" ht="15.75" hidden="false" customHeight="true" outlineLevel="0" collapsed="false">
      <c r="A37" s="64" t="s">
        <v>237</v>
      </c>
      <c r="B37" s="65" t="s">
        <v>389</v>
      </c>
      <c r="C37" s="68" t="n">
        <v>0</v>
      </c>
      <c r="D37" s="68" t="n">
        <v>0</v>
      </c>
      <c r="E37" s="68" t="n">
        <v>0</v>
      </c>
      <c r="F37" s="68" t="n">
        <v>0</v>
      </c>
      <c r="G37" s="68" t="n">
        <v>0</v>
      </c>
      <c r="H37" s="68" t="n">
        <v>0</v>
      </c>
      <c r="I37" s="68" t="n">
        <v>0</v>
      </c>
      <c r="J37" s="68" t="n">
        <v>0</v>
      </c>
      <c r="K37" s="68" t="n">
        <v>0</v>
      </c>
      <c r="L37" s="68" t="n">
        <v>0</v>
      </c>
      <c r="M37" s="68" t="n">
        <v>0</v>
      </c>
      <c r="N37" s="68" t="n">
        <v>0</v>
      </c>
      <c r="O37" s="68" t="n">
        <v>0</v>
      </c>
      <c r="P37" s="68" t="n">
        <v>0</v>
      </c>
      <c r="Q37" s="68" t="n">
        <v>0</v>
      </c>
      <c r="R37" s="68" t="n">
        <v>0</v>
      </c>
      <c r="S37" s="68" t="n">
        <v>0</v>
      </c>
      <c r="T37" s="68" t="n">
        <v>0</v>
      </c>
      <c r="U37" s="68" t="n">
        <v>0</v>
      </c>
      <c r="V37" s="68" t="n">
        <v>0</v>
      </c>
      <c r="W37" s="68" t="n">
        <v>0</v>
      </c>
      <c r="X37" s="68" t="n">
        <v>0</v>
      </c>
      <c r="Y37" s="68" t="n">
        <v>0</v>
      </c>
      <c r="Z37" s="68" t="n">
        <v>0</v>
      </c>
      <c r="AA37" s="68" t="n">
        <v>0</v>
      </c>
      <c r="AB37" s="68" t="n">
        <v>0</v>
      </c>
      <c r="AC37" s="68" t="n">
        <v>0</v>
      </c>
      <c r="AD37" s="68" t="n">
        <v>0</v>
      </c>
      <c r="AE37" s="68" t="n">
        <v>0</v>
      </c>
      <c r="AF37" s="68" t="n">
        <v>0</v>
      </c>
      <c r="AG37" s="68" t="n">
        <v>0</v>
      </c>
      <c r="AH37" s="68" t="n">
        <v>0</v>
      </c>
      <c r="AI37" s="68" t="n">
        <v>0</v>
      </c>
      <c r="AJ37" s="68" t="n">
        <v>0</v>
      </c>
      <c r="AK37" s="68" t="n">
        <v>0</v>
      </c>
      <c r="AL37" s="68" t="n">
        <v>0</v>
      </c>
      <c r="AM37" s="68" t="n">
        <v>0</v>
      </c>
      <c r="AN37" s="68" t="n">
        <v>0</v>
      </c>
      <c r="AO37" s="68" t="n">
        <v>0</v>
      </c>
      <c r="AP37" s="68" t="n">
        <v>0</v>
      </c>
      <c r="AQ37" s="68" t="n">
        <v>0</v>
      </c>
      <c r="AR37" s="68" t="n">
        <v>0</v>
      </c>
      <c r="AS37" s="68" t="n">
        <v>0</v>
      </c>
      <c r="AT37" s="68" t="n">
        <v>0</v>
      </c>
      <c r="AU37" s="68" t="n">
        <v>240000</v>
      </c>
      <c r="AV37" s="68" t="n">
        <v>0</v>
      </c>
      <c r="AW37" s="68" t="n">
        <v>0</v>
      </c>
      <c r="AX37" s="68" t="n">
        <v>0</v>
      </c>
      <c r="AY37" s="68" t="n">
        <v>0</v>
      </c>
      <c r="AZ37" s="68" t="n">
        <v>0</v>
      </c>
      <c r="BA37" s="68" t="n">
        <v>0</v>
      </c>
      <c r="BB37" s="68" t="n">
        <v>0</v>
      </c>
      <c r="BC37" s="69" t="n">
        <f aca="true">SUM(OFFSET($B37,0,1,1,Assumptions!$C$8))</f>
        <v>0</v>
      </c>
      <c r="BD37" s="69" t="n">
        <f aca="true">SUM(OFFSET($B37,0,1+Assumptions!$C$8,1,SUM(Assumptions!$C$9)))</f>
        <v>0</v>
      </c>
      <c r="BE37" s="69" t="n">
        <f aca="true">SUM(OFFSET($B37,0,1+SUM(Assumptions!$C$8:$C$9),1,SUM(Assumptions!$C$10)))</f>
        <v>0</v>
      </c>
      <c r="BF37" s="69" t="n">
        <f aca="true">SUM(OFFSET($B37,0,1+SUM(Assumptions!$C$8:$C$10),1,SUM(Assumptions!$C$11)))</f>
        <v>240000</v>
      </c>
      <c r="BG37" s="69" t="n">
        <f aca="false">SUM(BC37:BF37)</f>
        <v>240000</v>
      </c>
    </row>
    <row r="38" s="17" customFormat="true" ht="15.75" hidden="false" customHeight="true" outlineLevel="0" collapsed="false">
      <c r="A38" s="64" t="s">
        <v>239</v>
      </c>
      <c r="B38" s="65" t="s">
        <v>390</v>
      </c>
      <c r="C38" s="68" t="n">
        <v>0</v>
      </c>
      <c r="D38" s="68" t="n">
        <v>0</v>
      </c>
      <c r="E38" s="68" t="n">
        <v>0</v>
      </c>
      <c r="F38" s="68" t="n">
        <v>0</v>
      </c>
      <c r="G38" s="68" t="n">
        <v>0</v>
      </c>
      <c r="H38" s="68" t="n">
        <v>0</v>
      </c>
      <c r="I38" s="68" t="n">
        <v>0</v>
      </c>
      <c r="J38" s="68" t="n">
        <v>0</v>
      </c>
      <c r="K38" s="68" t="n">
        <v>0</v>
      </c>
      <c r="L38" s="68" t="n">
        <v>0</v>
      </c>
      <c r="M38" s="68" t="n">
        <v>0</v>
      </c>
      <c r="N38" s="68" t="n">
        <v>0</v>
      </c>
      <c r="O38" s="68" t="n">
        <v>0</v>
      </c>
      <c r="P38" s="68" t="n">
        <v>0</v>
      </c>
      <c r="Q38" s="68" t="n">
        <v>0</v>
      </c>
      <c r="R38" s="68" t="n">
        <v>0</v>
      </c>
      <c r="S38" s="68" t="n">
        <v>0</v>
      </c>
      <c r="T38" s="68" t="n">
        <v>0</v>
      </c>
      <c r="U38" s="68" t="n">
        <v>0</v>
      </c>
      <c r="V38" s="68" t="n">
        <v>0</v>
      </c>
      <c r="W38" s="68" t="n">
        <v>0</v>
      </c>
      <c r="X38" s="68" t="n">
        <v>0</v>
      </c>
      <c r="Y38" s="68" t="n">
        <v>0</v>
      </c>
      <c r="Z38" s="68" t="n">
        <v>0</v>
      </c>
      <c r="AA38" s="68" t="n">
        <v>0</v>
      </c>
      <c r="AB38" s="68" t="n">
        <v>0</v>
      </c>
      <c r="AC38" s="68" t="n">
        <v>0</v>
      </c>
      <c r="AD38" s="68" t="n">
        <v>0</v>
      </c>
      <c r="AE38" s="68" t="n">
        <v>0</v>
      </c>
      <c r="AF38" s="68" t="n">
        <v>0</v>
      </c>
      <c r="AG38" s="68" t="n">
        <v>0</v>
      </c>
      <c r="AH38" s="68" t="n">
        <v>0</v>
      </c>
      <c r="AI38" s="68" t="n">
        <v>0</v>
      </c>
      <c r="AJ38" s="68" t="n">
        <v>0</v>
      </c>
      <c r="AK38" s="68" t="n">
        <v>0</v>
      </c>
      <c r="AL38" s="68" t="n">
        <v>0</v>
      </c>
      <c r="AM38" s="68" t="n">
        <v>0</v>
      </c>
      <c r="AN38" s="68" t="n">
        <v>0</v>
      </c>
      <c r="AO38" s="68" t="n">
        <v>0</v>
      </c>
      <c r="AP38" s="68" t="n">
        <v>0</v>
      </c>
      <c r="AQ38" s="68" t="n">
        <v>0</v>
      </c>
      <c r="AR38" s="68" t="n">
        <v>0</v>
      </c>
      <c r="AS38" s="68" t="n">
        <v>0</v>
      </c>
      <c r="AT38" s="68" t="n">
        <v>0</v>
      </c>
      <c r="AU38" s="68" t="n">
        <v>0</v>
      </c>
      <c r="AV38" s="68" t="n">
        <v>0</v>
      </c>
      <c r="AW38" s="68" t="n">
        <v>0</v>
      </c>
      <c r="AX38" s="68" t="n">
        <v>0</v>
      </c>
      <c r="AY38" s="68" t="n">
        <v>0</v>
      </c>
      <c r="AZ38" s="68" t="n">
        <v>0</v>
      </c>
      <c r="BA38" s="68" t="n">
        <v>0</v>
      </c>
      <c r="BB38" s="68" t="n">
        <v>0</v>
      </c>
      <c r="BC38" s="69" t="n">
        <f aca="true">SUM(OFFSET($B38,0,1,1,Assumptions!$C$8))</f>
        <v>0</v>
      </c>
      <c r="BD38" s="69" t="n">
        <f aca="true">SUM(OFFSET($B38,0,1+Assumptions!$C$8,1,SUM(Assumptions!$C$9)))</f>
        <v>0</v>
      </c>
      <c r="BE38" s="69" t="n">
        <f aca="true">SUM(OFFSET($B38,0,1+SUM(Assumptions!$C$8:$C$9),1,SUM(Assumptions!$C$10)))</f>
        <v>0</v>
      </c>
      <c r="BF38" s="69" t="n">
        <f aca="true">SUM(OFFSET($B38,0,1+SUM(Assumptions!$C$8:$C$10),1,SUM(Assumptions!$C$11)))</f>
        <v>0</v>
      </c>
      <c r="BG38" s="69" t="n">
        <f aca="false">SUM(BC38:BF38)</f>
        <v>0</v>
      </c>
    </row>
    <row r="39" s="17" customFormat="true" ht="15.75" hidden="false" customHeight="true" outlineLevel="0" collapsed="false">
      <c r="A39" s="72" t="s">
        <v>233</v>
      </c>
      <c r="B39" s="65" t="s">
        <v>391</v>
      </c>
      <c r="C39" s="68" t="e">
        <f aca="true">-OFFSET(Loans1!$G$9,COLUMN(C$4)-COLUMN($B$4),0,1,1)</f>
        <v>#VALUE!</v>
      </c>
      <c r="D39" s="68" t="n">
        <f aca="true">-OFFSET(Loans1!$G$9,COLUMN(D$4)-COLUMN($B$4),0,1,1)</f>
        <v>-0</v>
      </c>
      <c r="E39" s="68" t="n">
        <f aca="true">-OFFSET(Loans1!$G$9,COLUMN(E$4)-COLUMN($B$4),0,1,1)</f>
        <v>-0</v>
      </c>
      <c r="F39" s="68" t="n">
        <f aca="true">-OFFSET(Loans1!$G$9,COLUMN(F$4)-COLUMN($B$4),0,1,1)</f>
        <v>-0</v>
      </c>
      <c r="G39" s="68" t="n">
        <f aca="true">-OFFSET(Loans1!$G$9,COLUMN(G$4)-COLUMN($B$4),0,1,1)</f>
        <v>-0</v>
      </c>
      <c r="H39" s="68" t="e">
        <f aca="true">-OFFSET(Loans1!$G$9,COLUMN(H$4)-COLUMN($B$4),0,1,1)</f>
        <v>#VALUE!</v>
      </c>
      <c r="I39" s="68" t="n">
        <f aca="true">-OFFSET(Loans1!$G$9,COLUMN(I$4)-COLUMN($B$4),0,1,1)</f>
        <v>-0</v>
      </c>
      <c r="J39" s="68" t="n">
        <f aca="true">-OFFSET(Loans1!$G$9,COLUMN(J$4)-COLUMN($B$4),0,1,1)</f>
        <v>-0</v>
      </c>
      <c r="K39" s="68" t="n">
        <f aca="true">-OFFSET(Loans1!$G$9,COLUMN(K$4)-COLUMN($B$4),0,1,1)</f>
        <v>-0</v>
      </c>
      <c r="L39" s="68" t="e">
        <f aca="true">-OFFSET(Loans1!$G$9,COLUMN(L$4)-COLUMN($B$4),0,1,1)</f>
        <v>#VALUE!</v>
      </c>
      <c r="M39" s="68" t="n">
        <f aca="true">-OFFSET(Loans1!$G$9,COLUMN(M$4)-COLUMN($B$4),0,1,1)</f>
        <v>-0</v>
      </c>
      <c r="N39" s="68" t="n">
        <f aca="true">-OFFSET(Loans1!$G$9,COLUMN(N$4)-COLUMN($B$4),0,1,1)</f>
        <v>-0</v>
      </c>
      <c r="O39" s="68" t="n">
        <f aca="true">-OFFSET(Loans1!$G$9,COLUMN(O$4)-COLUMN($B$4),0,1,1)</f>
        <v>-0</v>
      </c>
      <c r="P39" s="68" t="e">
        <f aca="true">-OFFSET(Loans1!$G$9,COLUMN(P$4)-COLUMN($B$4),0,1,1)</f>
        <v>#VALUE!</v>
      </c>
      <c r="Q39" s="68" t="n">
        <f aca="true">-OFFSET(Loans1!$G$9,COLUMN(Q$4)-COLUMN($B$4),0,1,1)</f>
        <v>-0</v>
      </c>
      <c r="R39" s="68" t="n">
        <f aca="true">-OFFSET(Loans1!$G$9,COLUMN(R$4)-COLUMN($B$4),0,1,1)</f>
        <v>-0</v>
      </c>
      <c r="S39" s="68" t="n">
        <f aca="true">-OFFSET(Loans1!$G$9,COLUMN(S$4)-COLUMN($B$4),0,1,1)</f>
        <v>-0</v>
      </c>
      <c r="T39" s="68" t="n">
        <f aca="true">-OFFSET(Loans1!$G$9,COLUMN(T$4)-COLUMN($B$4),0,1,1)</f>
        <v>-0</v>
      </c>
      <c r="U39" s="68" t="e">
        <f aca="true">-OFFSET(Loans1!$G$9,COLUMN(U$4)-COLUMN($B$4),0,1,1)</f>
        <v>#VALUE!</v>
      </c>
      <c r="V39" s="68" t="n">
        <f aca="true">-OFFSET(Loans1!$G$9,COLUMN(V$4)-COLUMN($B$4),0,1,1)</f>
        <v>-0</v>
      </c>
      <c r="W39" s="68" t="n">
        <f aca="true">-OFFSET(Loans1!$G$9,COLUMN(W$4)-COLUMN($B$4),0,1,1)</f>
        <v>-0</v>
      </c>
      <c r="X39" s="68" t="n">
        <f aca="true">-OFFSET(Loans1!$G$9,COLUMN(X$4)-COLUMN($B$4),0,1,1)</f>
        <v>-0</v>
      </c>
      <c r="Y39" s="68" t="e">
        <f aca="true">-OFFSET(Loans1!$G$9,COLUMN(Y$4)-COLUMN($B$4),0,1,1)</f>
        <v>#VALUE!</v>
      </c>
      <c r="Z39" s="68" t="n">
        <f aca="true">-OFFSET(Loans1!$G$9,COLUMN(Z$4)-COLUMN($B$4),0,1,1)</f>
        <v>-0</v>
      </c>
      <c r="AA39" s="68" t="n">
        <f aca="true">-OFFSET(Loans1!$G$9,COLUMN(AA$4)-COLUMN($B$4),0,1,1)</f>
        <v>-0</v>
      </c>
      <c r="AB39" s="68" t="n">
        <f aca="true">-OFFSET(Loans1!$G$9,COLUMN(AB$4)-COLUMN($B$4),0,1,1)</f>
        <v>-0</v>
      </c>
      <c r="AC39" s="68" t="e">
        <f aca="true">-OFFSET(Loans1!$G$9,COLUMN(AC$4)-COLUMN($B$4),0,1,1)</f>
        <v>#VALUE!</v>
      </c>
      <c r="AD39" s="68" t="n">
        <f aca="true">-OFFSET(Loans1!$G$9,COLUMN(AD$4)-COLUMN($B$4),0,1,1)</f>
        <v>-0</v>
      </c>
      <c r="AE39" s="68" t="n">
        <f aca="true">-OFFSET(Loans1!$G$9,COLUMN(AE$4)-COLUMN($B$4),0,1,1)</f>
        <v>-0</v>
      </c>
      <c r="AF39" s="68" t="n">
        <f aca="true">-OFFSET(Loans1!$G$9,COLUMN(AF$4)-COLUMN($B$4),0,1,1)</f>
        <v>-0</v>
      </c>
      <c r="AG39" s="68" t="n">
        <f aca="true">-OFFSET(Loans1!$G$9,COLUMN(AG$4)-COLUMN($B$4),0,1,1)</f>
        <v>-0</v>
      </c>
      <c r="AH39" s="68" t="e">
        <f aca="true">-OFFSET(Loans1!$G$9,COLUMN(AH$4)-COLUMN($B$4),0,1,1)</f>
        <v>#VALUE!</v>
      </c>
      <c r="AI39" s="68" t="n">
        <f aca="true">-OFFSET(Loans1!$G$9,COLUMN(AI$4)-COLUMN($B$4),0,1,1)</f>
        <v>-0</v>
      </c>
      <c r="AJ39" s="68" t="n">
        <f aca="true">-OFFSET(Loans1!$G$9,COLUMN(AJ$4)-COLUMN($B$4),0,1,1)</f>
        <v>-0</v>
      </c>
      <c r="AK39" s="68" t="n">
        <f aca="true">-OFFSET(Loans1!$G$9,COLUMN(AK$4)-COLUMN($B$4),0,1,1)</f>
        <v>-0</v>
      </c>
      <c r="AL39" s="68" t="e">
        <f aca="true">-OFFSET(Loans1!$G$9,COLUMN(AL$4)-COLUMN($B$4),0,1,1)</f>
        <v>#VALUE!</v>
      </c>
      <c r="AM39" s="68" t="n">
        <f aca="true">-OFFSET(Loans1!$G$9,COLUMN(AM$4)-COLUMN($B$4),0,1,1)</f>
        <v>-0</v>
      </c>
      <c r="AN39" s="68" t="n">
        <f aca="true">-OFFSET(Loans1!$G$9,COLUMN(AN$4)-COLUMN($B$4),0,1,1)</f>
        <v>-0</v>
      </c>
      <c r="AO39" s="68" t="n">
        <f aca="true">-OFFSET(Loans1!$G$9,COLUMN(AO$4)-COLUMN($B$4),0,1,1)</f>
        <v>-0</v>
      </c>
      <c r="AP39" s="68" t="e">
        <f aca="true">-OFFSET(Loans1!$G$9,COLUMN(AP$4)-COLUMN($B$4),0,1,1)</f>
        <v>#VALUE!</v>
      </c>
      <c r="AQ39" s="68" t="n">
        <f aca="true">-OFFSET(Loans1!$G$9,COLUMN(AQ$4)-COLUMN($B$4),0,1,1)</f>
        <v>-0</v>
      </c>
      <c r="AR39" s="68" t="n">
        <f aca="true">-OFFSET(Loans1!$G$9,COLUMN(AR$4)-COLUMN($B$4),0,1,1)</f>
        <v>-0</v>
      </c>
      <c r="AS39" s="68" t="n">
        <f aca="true">-OFFSET(Loans1!$G$9,COLUMN(AS$4)-COLUMN($B$4),0,1,1)</f>
        <v>-0</v>
      </c>
      <c r="AT39" s="68" t="n">
        <f aca="true">-OFFSET(Loans1!$G$9,COLUMN(AT$4)-COLUMN($B$4),0,1,1)</f>
        <v>-0</v>
      </c>
      <c r="AU39" s="68" t="e">
        <f aca="true">-OFFSET(Loans1!$G$9,COLUMN(AU$4)-COLUMN($B$4),0,1,1)</f>
        <v>#VALUE!</v>
      </c>
      <c r="AV39" s="68" t="n">
        <f aca="true">-OFFSET(Loans1!$G$9,COLUMN(AV$4)-COLUMN($B$4),0,1,1)</f>
        <v>-0</v>
      </c>
      <c r="AW39" s="68" t="n">
        <f aca="true">-OFFSET(Loans1!$G$9,COLUMN(AW$4)-COLUMN($B$4),0,1,1)</f>
        <v>-0</v>
      </c>
      <c r="AX39" s="68" t="n">
        <f aca="true">-OFFSET(Loans1!$G$9,COLUMN(AX$4)-COLUMN($B$4),0,1,1)</f>
        <v>-0</v>
      </c>
      <c r="AY39" s="68" t="e">
        <f aca="true">-OFFSET(Loans1!$G$9,COLUMN(AY$4)-COLUMN($B$4),0,1,1)</f>
        <v>#VALUE!</v>
      </c>
      <c r="AZ39" s="68" t="n">
        <f aca="true">-OFFSET(Loans1!$G$9,COLUMN(AZ$4)-COLUMN($B$4),0,1,1)</f>
        <v>-0</v>
      </c>
      <c r="BA39" s="68" t="n">
        <f aca="true">-OFFSET(Loans1!$G$9,COLUMN(BA$4)-COLUMN($B$4),0,1,1)</f>
        <v>-0</v>
      </c>
      <c r="BB39" s="68" t="n">
        <f aca="true">-OFFSET(Loans1!$G$9,COLUMN(BB$4)-COLUMN($B$4),0,1,1)</f>
        <v>-0</v>
      </c>
      <c r="BC39" s="69" t="e">
        <f aca="true">SUM(OFFSET($B39,0,1,1,Assumptions!$C$8))</f>
        <v>#VALUE!</v>
      </c>
      <c r="BD39" s="69" t="e">
        <f aca="true">SUM(OFFSET($B39,0,1+Assumptions!$C$8,1,SUM(Assumptions!$C$9)))</f>
        <v>#VALUE!</v>
      </c>
      <c r="BE39" s="69" t="e">
        <f aca="true">SUM(OFFSET($B39,0,1+SUM(Assumptions!$C$8:$C$9),1,SUM(Assumptions!$C$10)))</f>
        <v>#VALUE!</v>
      </c>
      <c r="BF39" s="69" t="e">
        <f aca="true">SUM(OFFSET($B39,0,1+SUM(Assumptions!$C$8:$C$10),1,SUM(Assumptions!$C$11)))</f>
        <v>#VALUE!</v>
      </c>
      <c r="BG39" s="69" t="e">
        <f aca="false">SUM(BC39:BF39)</f>
        <v>#VALUE!</v>
      </c>
    </row>
    <row r="40" s="17" customFormat="true" ht="15.75" hidden="false" customHeight="true" outlineLevel="0" collapsed="false">
      <c r="A40" s="72" t="s">
        <v>235</v>
      </c>
      <c r="B40" s="65" t="s">
        <v>392</v>
      </c>
      <c r="C40" s="68" t="n">
        <f aca="true">-OFFSET(Loans2!$G$9,COLUMN(C$4)-COLUMN($B$4),0,1,1)</f>
        <v>-0</v>
      </c>
      <c r="D40" s="68" t="n">
        <f aca="true">-OFFSET(Loans2!$G$9,COLUMN(D$4)-COLUMN($B$4),0,1,1)</f>
        <v>-0</v>
      </c>
      <c r="E40" s="68" t="n">
        <f aca="true">-OFFSET(Loans2!$G$9,COLUMN(E$4)-COLUMN($B$4),0,1,1)</f>
        <v>-0</v>
      </c>
      <c r="F40" s="68" t="n">
        <f aca="true">-OFFSET(Loans2!$G$9,COLUMN(F$4)-COLUMN($B$4),0,1,1)</f>
        <v>-0</v>
      </c>
      <c r="G40" s="68" t="e">
        <f aca="true">-OFFSET(Loans2!$G$9,COLUMN(G$4)-COLUMN($B$4),0,1,1)</f>
        <v>#VALUE!</v>
      </c>
      <c r="H40" s="68" t="n">
        <f aca="true">-OFFSET(Loans2!$G$9,COLUMN(H$4)-COLUMN($B$4),0,1,1)</f>
        <v>-0</v>
      </c>
      <c r="I40" s="68" t="n">
        <f aca="true">-OFFSET(Loans2!$G$9,COLUMN(I$4)-COLUMN($B$4),0,1,1)</f>
        <v>-0</v>
      </c>
      <c r="J40" s="68" t="n">
        <f aca="true">-OFFSET(Loans2!$G$9,COLUMN(J$4)-COLUMN($B$4),0,1,1)</f>
        <v>-0</v>
      </c>
      <c r="K40" s="68" t="e">
        <f aca="true">-OFFSET(Loans2!$G$9,COLUMN(K$4)-COLUMN($B$4),0,1,1)</f>
        <v>#VALUE!</v>
      </c>
      <c r="L40" s="68" t="n">
        <f aca="true">-OFFSET(Loans2!$G$9,COLUMN(L$4)-COLUMN($B$4),0,1,1)</f>
        <v>-0</v>
      </c>
      <c r="M40" s="68" t="n">
        <f aca="true">-OFFSET(Loans2!$G$9,COLUMN(M$4)-COLUMN($B$4),0,1,1)</f>
        <v>-0</v>
      </c>
      <c r="N40" s="68" t="n">
        <f aca="true">-OFFSET(Loans2!$G$9,COLUMN(N$4)-COLUMN($B$4),0,1,1)</f>
        <v>-0</v>
      </c>
      <c r="O40" s="68" t="e">
        <f aca="true">-OFFSET(Loans2!$G$9,COLUMN(O$4)-COLUMN($B$4),0,1,1)</f>
        <v>#VALUE!</v>
      </c>
      <c r="P40" s="68" t="n">
        <f aca="true">-OFFSET(Loans2!$G$9,COLUMN(P$4)-COLUMN($B$4),0,1,1)</f>
        <v>-0</v>
      </c>
      <c r="Q40" s="68" t="n">
        <f aca="true">-OFFSET(Loans2!$G$9,COLUMN(Q$4)-COLUMN($B$4),0,1,1)</f>
        <v>-0</v>
      </c>
      <c r="R40" s="68" t="n">
        <f aca="true">-OFFSET(Loans2!$G$9,COLUMN(R$4)-COLUMN($B$4),0,1,1)</f>
        <v>-0</v>
      </c>
      <c r="S40" s="68" t="n">
        <f aca="true">-OFFSET(Loans2!$G$9,COLUMN(S$4)-COLUMN($B$4),0,1,1)</f>
        <v>-0</v>
      </c>
      <c r="T40" s="68" t="e">
        <f aca="true">-OFFSET(Loans2!$G$9,COLUMN(T$4)-COLUMN($B$4),0,1,1)</f>
        <v>#VALUE!</v>
      </c>
      <c r="U40" s="68" t="n">
        <f aca="true">-OFFSET(Loans2!$G$9,COLUMN(U$4)-COLUMN($B$4),0,1,1)</f>
        <v>-0</v>
      </c>
      <c r="V40" s="68" t="n">
        <f aca="true">-OFFSET(Loans2!$G$9,COLUMN(V$4)-COLUMN($B$4),0,1,1)</f>
        <v>-0</v>
      </c>
      <c r="W40" s="68" t="n">
        <f aca="true">-OFFSET(Loans2!$G$9,COLUMN(W$4)-COLUMN($B$4),0,1,1)</f>
        <v>-0</v>
      </c>
      <c r="X40" s="68" t="e">
        <f aca="true">-OFFSET(Loans2!$G$9,COLUMN(X$4)-COLUMN($B$4),0,1,1)</f>
        <v>#VALUE!</v>
      </c>
      <c r="Y40" s="68" t="n">
        <f aca="true">-OFFSET(Loans2!$G$9,COLUMN(Y$4)-COLUMN($B$4),0,1,1)</f>
        <v>-0</v>
      </c>
      <c r="Z40" s="68" t="n">
        <f aca="true">-OFFSET(Loans2!$G$9,COLUMN(Z$4)-COLUMN($B$4),0,1,1)</f>
        <v>-0</v>
      </c>
      <c r="AA40" s="68" t="n">
        <f aca="true">-OFFSET(Loans2!$G$9,COLUMN(AA$4)-COLUMN($B$4),0,1,1)</f>
        <v>-0</v>
      </c>
      <c r="AB40" s="68" t="n">
        <f aca="true">-OFFSET(Loans2!$G$9,COLUMN(AB$4)-COLUMN($B$4),0,1,1)</f>
        <v>-0</v>
      </c>
      <c r="AC40" s="68" t="e">
        <f aca="true">-OFFSET(Loans2!$G$9,COLUMN(AC$4)-COLUMN($B$4),0,1,1)</f>
        <v>#VALUE!</v>
      </c>
      <c r="AD40" s="68" t="n">
        <f aca="true">-OFFSET(Loans2!$G$9,COLUMN(AD$4)-COLUMN($B$4),0,1,1)</f>
        <v>-0</v>
      </c>
      <c r="AE40" s="68" t="n">
        <f aca="true">-OFFSET(Loans2!$G$9,COLUMN(AE$4)-COLUMN($B$4),0,1,1)</f>
        <v>-0</v>
      </c>
      <c r="AF40" s="68" t="n">
        <f aca="true">-OFFSET(Loans2!$G$9,COLUMN(AF$4)-COLUMN($B$4),0,1,1)</f>
        <v>-0</v>
      </c>
      <c r="AG40" s="68" t="e">
        <f aca="true">-OFFSET(Loans2!$G$9,COLUMN(AG$4)-COLUMN($B$4),0,1,1)</f>
        <v>#VALUE!</v>
      </c>
      <c r="AH40" s="68" t="n">
        <f aca="true">-OFFSET(Loans2!$G$9,COLUMN(AH$4)-COLUMN($B$4),0,1,1)</f>
        <v>-0</v>
      </c>
      <c r="AI40" s="68" t="n">
        <f aca="true">-OFFSET(Loans2!$G$9,COLUMN(AI$4)-COLUMN($B$4),0,1,1)</f>
        <v>-0</v>
      </c>
      <c r="AJ40" s="68" t="n">
        <f aca="true">-OFFSET(Loans2!$G$9,COLUMN(AJ$4)-COLUMN($B$4),0,1,1)</f>
        <v>-0</v>
      </c>
      <c r="AK40" s="68" t="e">
        <f aca="true">-OFFSET(Loans2!$G$9,COLUMN(AK$4)-COLUMN($B$4),0,1,1)</f>
        <v>#VALUE!</v>
      </c>
      <c r="AL40" s="68" t="n">
        <f aca="true">-OFFSET(Loans2!$G$9,COLUMN(AL$4)-COLUMN($B$4),0,1,1)</f>
        <v>-0</v>
      </c>
      <c r="AM40" s="68" t="n">
        <f aca="true">-OFFSET(Loans2!$G$9,COLUMN(AM$4)-COLUMN($B$4),0,1,1)</f>
        <v>-0</v>
      </c>
      <c r="AN40" s="68" t="n">
        <f aca="true">-OFFSET(Loans2!$G$9,COLUMN(AN$4)-COLUMN($B$4),0,1,1)</f>
        <v>-0</v>
      </c>
      <c r="AO40" s="68" t="n">
        <f aca="true">-OFFSET(Loans2!$G$9,COLUMN(AO$4)-COLUMN($B$4),0,1,1)</f>
        <v>-0</v>
      </c>
      <c r="AP40" s="68" t="e">
        <f aca="true">-OFFSET(Loans2!$G$9,COLUMN(AP$4)-COLUMN($B$4),0,1,1)</f>
        <v>#VALUE!</v>
      </c>
      <c r="AQ40" s="68" t="n">
        <f aca="true">-OFFSET(Loans2!$G$9,COLUMN(AQ$4)-COLUMN($B$4),0,1,1)</f>
        <v>-0</v>
      </c>
      <c r="AR40" s="68" t="n">
        <f aca="true">-OFFSET(Loans2!$G$9,COLUMN(AR$4)-COLUMN($B$4),0,1,1)</f>
        <v>-0</v>
      </c>
      <c r="AS40" s="68" t="n">
        <f aca="true">-OFFSET(Loans2!$G$9,COLUMN(AS$4)-COLUMN($B$4),0,1,1)</f>
        <v>-0</v>
      </c>
      <c r="AT40" s="68" t="e">
        <f aca="true">-OFFSET(Loans2!$G$9,COLUMN(AT$4)-COLUMN($B$4),0,1,1)</f>
        <v>#VALUE!</v>
      </c>
      <c r="AU40" s="68" t="n">
        <f aca="true">-OFFSET(Loans2!$G$9,COLUMN(AU$4)-COLUMN($B$4),0,1,1)</f>
        <v>-0</v>
      </c>
      <c r="AV40" s="68" t="n">
        <f aca="true">-OFFSET(Loans2!$G$9,COLUMN(AV$4)-COLUMN($B$4),0,1,1)</f>
        <v>-0</v>
      </c>
      <c r="AW40" s="68" t="n">
        <f aca="true">-OFFSET(Loans2!$G$9,COLUMN(AW$4)-COLUMN($B$4),0,1,1)</f>
        <v>-0</v>
      </c>
      <c r="AX40" s="68" t="e">
        <f aca="true">-OFFSET(Loans2!$G$9,COLUMN(AX$4)-COLUMN($B$4),0,1,1)</f>
        <v>#VALUE!</v>
      </c>
      <c r="AY40" s="68" t="n">
        <f aca="true">-OFFSET(Loans2!$G$9,COLUMN(AY$4)-COLUMN($B$4),0,1,1)</f>
        <v>-0</v>
      </c>
      <c r="AZ40" s="68" t="n">
        <f aca="true">-OFFSET(Loans2!$G$9,COLUMN(AZ$4)-COLUMN($B$4),0,1,1)</f>
        <v>-0</v>
      </c>
      <c r="BA40" s="68" t="n">
        <f aca="true">-OFFSET(Loans2!$G$9,COLUMN(BA$4)-COLUMN($B$4),0,1,1)</f>
        <v>-0</v>
      </c>
      <c r="BB40" s="68" t="n">
        <f aca="true">-OFFSET(Loans2!$G$9,COLUMN(BB$4)-COLUMN($B$4),0,1,1)</f>
        <v>-0</v>
      </c>
      <c r="BC40" s="69" t="e">
        <f aca="true">SUM(OFFSET($B40,0,1,1,Assumptions!$C$8))</f>
        <v>#VALUE!</v>
      </c>
      <c r="BD40" s="69" t="e">
        <f aca="true">SUM(OFFSET($B40,0,1+Assumptions!$C$8,1,SUM(Assumptions!$C$9)))</f>
        <v>#VALUE!</v>
      </c>
      <c r="BE40" s="69" t="e">
        <f aca="true">SUM(OFFSET($B40,0,1+SUM(Assumptions!$C$8:$C$9),1,SUM(Assumptions!$C$10)))</f>
        <v>#VALUE!</v>
      </c>
      <c r="BF40" s="69" t="e">
        <f aca="true">SUM(OFFSET($B40,0,1+SUM(Assumptions!$C$8:$C$10),1,SUM(Assumptions!$C$11)))</f>
        <v>#VALUE!</v>
      </c>
      <c r="BG40" s="69" t="e">
        <f aca="false">SUM(BC40:BF40)</f>
        <v>#VALUE!</v>
      </c>
    </row>
    <row r="41" s="17" customFormat="true" ht="15.75" hidden="false" customHeight="true" outlineLevel="0" collapsed="false">
      <c r="A41" s="72" t="s">
        <v>237</v>
      </c>
      <c r="B41" s="65" t="s">
        <v>393</v>
      </c>
      <c r="C41" s="68" t="n">
        <f aca="true">-OFFSET(Loans3!$G$9,COLUMN(C$4)-COLUMN($B$4),0,1,1)</f>
        <v>-0</v>
      </c>
      <c r="D41" s="68" t="n">
        <f aca="true">-OFFSET(Loans3!$G$9,COLUMN(D$4)-COLUMN($B$4),0,1,1)</f>
        <v>-0</v>
      </c>
      <c r="E41" s="68" t="n">
        <f aca="true">-OFFSET(Loans3!$G$9,COLUMN(E$4)-COLUMN($B$4),0,1,1)</f>
        <v>-0</v>
      </c>
      <c r="F41" s="68" t="n">
        <f aca="true">-OFFSET(Loans3!$G$9,COLUMN(F$4)-COLUMN($B$4),0,1,1)</f>
        <v>-0</v>
      </c>
      <c r="G41" s="68" t="e">
        <f aca="true">-OFFSET(Loans3!$G$9,COLUMN(G$4)-COLUMN($B$4),0,1,1)</f>
        <v>#VALUE!</v>
      </c>
      <c r="H41" s="68" t="n">
        <f aca="true">-OFFSET(Loans3!$G$9,COLUMN(H$4)-COLUMN($B$4),0,1,1)</f>
        <v>-0</v>
      </c>
      <c r="I41" s="68" t="n">
        <f aca="true">-OFFSET(Loans3!$G$9,COLUMN(I$4)-COLUMN($B$4),0,1,1)</f>
        <v>-0</v>
      </c>
      <c r="J41" s="68" t="n">
        <f aca="true">-OFFSET(Loans3!$G$9,COLUMN(J$4)-COLUMN($B$4),0,1,1)</f>
        <v>-0</v>
      </c>
      <c r="K41" s="68" t="e">
        <f aca="true">-OFFSET(Loans3!$G$9,COLUMN(K$4)-COLUMN($B$4),0,1,1)</f>
        <v>#VALUE!</v>
      </c>
      <c r="L41" s="68" t="n">
        <f aca="true">-OFFSET(Loans3!$G$9,COLUMN(L$4)-COLUMN($B$4),0,1,1)</f>
        <v>-0</v>
      </c>
      <c r="M41" s="68" t="n">
        <f aca="true">-OFFSET(Loans3!$G$9,COLUMN(M$4)-COLUMN($B$4),0,1,1)</f>
        <v>-0</v>
      </c>
      <c r="N41" s="68" t="n">
        <f aca="true">-OFFSET(Loans3!$G$9,COLUMN(N$4)-COLUMN($B$4),0,1,1)</f>
        <v>-0</v>
      </c>
      <c r="O41" s="68" t="n">
        <f aca="true">-OFFSET(Loans3!$G$9,COLUMN(O$4)-COLUMN($B$4),0,1,1)</f>
        <v>-0</v>
      </c>
      <c r="P41" s="68" t="e">
        <f aca="true">-OFFSET(Loans3!$G$9,COLUMN(P$4)-COLUMN($B$4),0,1,1)</f>
        <v>#VALUE!</v>
      </c>
      <c r="Q41" s="68" t="n">
        <f aca="true">-OFFSET(Loans3!$G$9,COLUMN(Q$4)-COLUMN($B$4),0,1,1)</f>
        <v>-0</v>
      </c>
      <c r="R41" s="68" t="n">
        <f aca="true">-OFFSET(Loans3!$G$9,COLUMN(R$4)-COLUMN($B$4),0,1,1)</f>
        <v>-0</v>
      </c>
      <c r="S41" s="68" t="n">
        <f aca="true">-OFFSET(Loans3!$G$9,COLUMN(S$4)-COLUMN($B$4),0,1,1)</f>
        <v>-0</v>
      </c>
      <c r="T41" s="68" t="e">
        <f aca="true">-OFFSET(Loans3!$G$9,COLUMN(T$4)-COLUMN($B$4),0,1,1)</f>
        <v>#VALUE!</v>
      </c>
      <c r="U41" s="68" t="n">
        <f aca="true">-OFFSET(Loans3!$G$9,COLUMN(U$4)-COLUMN($B$4),0,1,1)</f>
        <v>-0</v>
      </c>
      <c r="V41" s="68" t="n">
        <f aca="true">-OFFSET(Loans3!$G$9,COLUMN(V$4)-COLUMN($B$4),0,1,1)</f>
        <v>-0</v>
      </c>
      <c r="W41" s="68" t="n">
        <f aca="true">-OFFSET(Loans3!$G$9,COLUMN(W$4)-COLUMN($B$4),0,1,1)</f>
        <v>-0</v>
      </c>
      <c r="X41" s="68" t="e">
        <f aca="true">-OFFSET(Loans3!$G$9,COLUMN(X$4)-COLUMN($B$4),0,1,1)</f>
        <v>#VALUE!</v>
      </c>
      <c r="Y41" s="68" t="n">
        <f aca="true">-OFFSET(Loans3!$G$9,COLUMN(Y$4)-COLUMN($B$4),0,1,1)</f>
        <v>-0</v>
      </c>
      <c r="Z41" s="68" t="n">
        <f aca="true">-OFFSET(Loans3!$G$9,COLUMN(Z$4)-COLUMN($B$4),0,1,1)</f>
        <v>-0</v>
      </c>
      <c r="AA41" s="68" t="n">
        <f aca="true">-OFFSET(Loans3!$G$9,COLUMN(AA$4)-COLUMN($B$4),0,1,1)</f>
        <v>-0</v>
      </c>
      <c r="AB41" s="68" t="n">
        <f aca="true">-OFFSET(Loans3!$G$9,COLUMN(AB$4)-COLUMN($B$4),0,1,1)</f>
        <v>-0</v>
      </c>
      <c r="AC41" s="68" t="e">
        <f aca="true">-OFFSET(Loans3!$G$9,COLUMN(AC$4)-COLUMN($B$4),0,1,1)</f>
        <v>#VALUE!</v>
      </c>
      <c r="AD41" s="68" t="n">
        <f aca="true">-OFFSET(Loans3!$G$9,COLUMN(AD$4)-COLUMN($B$4),0,1,1)</f>
        <v>-0</v>
      </c>
      <c r="AE41" s="68" t="n">
        <f aca="true">-OFFSET(Loans3!$G$9,COLUMN(AE$4)-COLUMN($B$4),0,1,1)</f>
        <v>-0</v>
      </c>
      <c r="AF41" s="68" t="n">
        <f aca="true">-OFFSET(Loans3!$G$9,COLUMN(AF$4)-COLUMN($B$4),0,1,1)</f>
        <v>-0</v>
      </c>
      <c r="AG41" s="68" t="e">
        <f aca="true">-OFFSET(Loans3!$G$9,COLUMN(AG$4)-COLUMN($B$4),0,1,1)</f>
        <v>#VALUE!</v>
      </c>
      <c r="AH41" s="68" t="n">
        <f aca="true">-OFFSET(Loans3!$G$9,COLUMN(AH$4)-COLUMN($B$4),0,1,1)</f>
        <v>-0</v>
      </c>
      <c r="AI41" s="68" t="n">
        <f aca="true">-OFFSET(Loans3!$G$9,COLUMN(AI$4)-COLUMN($B$4),0,1,1)</f>
        <v>-0</v>
      </c>
      <c r="AJ41" s="68" t="n">
        <f aca="true">-OFFSET(Loans3!$G$9,COLUMN(AJ$4)-COLUMN($B$4),0,1,1)</f>
        <v>-0</v>
      </c>
      <c r="AK41" s="68" t="n">
        <f aca="true">-OFFSET(Loans3!$G$9,COLUMN(AK$4)-COLUMN($B$4),0,1,1)</f>
        <v>-0</v>
      </c>
      <c r="AL41" s="68" t="e">
        <f aca="true">-OFFSET(Loans3!$G$9,COLUMN(AL$4)-COLUMN($B$4),0,1,1)</f>
        <v>#VALUE!</v>
      </c>
      <c r="AM41" s="68" t="n">
        <f aca="true">-OFFSET(Loans3!$G$9,COLUMN(AM$4)-COLUMN($B$4),0,1,1)</f>
        <v>-0</v>
      </c>
      <c r="AN41" s="68" t="n">
        <f aca="true">-OFFSET(Loans3!$G$9,COLUMN(AN$4)-COLUMN($B$4),0,1,1)</f>
        <v>-0</v>
      </c>
      <c r="AO41" s="68" t="n">
        <f aca="true">-OFFSET(Loans3!$G$9,COLUMN(AO$4)-COLUMN($B$4),0,1,1)</f>
        <v>-0</v>
      </c>
      <c r="AP41" s="68" t="e">
        <f aca="true">-OFFSET(Loans3!$G$9,COLUMN(AP$4)-COLUMN($B$4),0,1,1)</f>
        <v>#VALUE!</v>
      </c>
      <c r="AQ41" s="68" t="n">
        <f aca="true">-OFFSET(Loans3!$G$9,COLUMN(AQ$4)-COLUMN($B$4),0,1,1)</f>
        <v>-0</v>
      </c>
      <c r="AR41" s="68" t="n">
        <f aca="true">-OFFSET(Loans3!$G$9,COLUMN(AR$4)-COLUMN($B$4),0,1,1)</f>
        <v>-0</v>
      </c>
      <c r="AS41" s="68" t="n">
        <f aca="true">-OFFSET(Loans3!$G$9,COLUMN(AS$4)-COLUMN($B$4),0,1,1)</f>
        <v>-0</v>
      </c>
      <c r="AT41" s="68" t="e">
        <f aca="true">-OFFSET(Loans3!$G$9,COLUMN(AT$4)-COLUMN($B$4),0,1,1)</f>
        <v>#VALUE!</v>
      </c>
      <c r="AU41" s="68" t="n">
        <f aca="true">-OFFSET(Loans3!$G$9,COLUMN(AU$4)-COLUMN($B$4),0,1,1)</f>
        <v>-0</v>
      </c>
      <c r="AV41" s="68" t="n">
        <f aca="true">-OFFSET(Loans3!$G$9,COLUMN(AV$4)-COLUMN($B$4),0,1,1)</f>
        <v>-0</v>
      </c>
      <c r="AW41" s="68" t="n">
        <f aca="true">-OFFSET(Loans3!$G$9,COLUMN(AW$4)-COLUMN($B$4),0,1,1)</f>
        <v>-0</v>
      </c>
      <c r="AX41" s="68" t="n">
        <f aca="true">-OFFSET(Loans3!$G$9,COLUMN(AX$4)-COLUMN($B$4),0,1,1)</f>
        <v>-0</v>
      </c>
      <c r="AY41" s="68" t="e">
        <f aca="true">-OFFSET(Loans3!$G$9,COLUMN(AY$4)-COLUMN($B$4),0,1,1)</f>
        <v>#VALUE!</v>
      </c>
      <c r="AZ41" s="68" t="n">
        <f aca="true">-OFFSET(Loans3!$G$9,COLUMN(AZ$4)-COLUMN($B$4),0,1,1)</f>
        <v>-0</v>
      </c>
      <c r="BA41" s="68" t="n">
        <f aca="true">-OFFSET(Loans3!$G$9,COLUMN(BA$4)-COLUMN($B$4),0,1,1)</f>
        <v>-0</v>
      </c>
      <c r="BB41" s="68" t="n">
        <f aca="true">-OFFSET(Loans3!$G$9,COLUMN(BB$4)-COLUMN($B$4),0,1,1)</f>
        <v>-0</v>
      </c>
      <c r="BC41" s="69" t="e">
        <f aca="true">SUM(OFFSET($B41,0,1,1,Assumptions!$C$8))</f>
        <v>#VALUE!</v>
      </c>
      <c r="BD41" s="69" t="e">
        <f aca="true">SUM(OFFSET($B41,0,1+Assumptions!$C$8,1,SUM(Assumptions!$C$9)))</f>
        <v>#VALUE!</v>
      </c>
      <c r="BE41" s="69" t="e">
        <f aca="true">SUM(OFFSET($B41,0,1+SUM(Assumptions!$C$8:$C$9),1,SUM(Assumptions!$C$10)))</f>
        <v>#VALUE!</v>
      </c>
      <c r="BF41" s="69" t="e">
        <f aca="true">SUM(OFFSET($B41,0,1+SUM(Assumptions!$C$8:$C$10),1,SUM(Assumptions!$C$11)))</f>
        <v>#VALUE!</v>
      </c>
      <c r="BG41" s="69" t="e">
        <f aca="false">SUM(BC41:BF41)</f>
        <v>#VALUE!</v>
      </c>
    </row>
    <row r="42" s="17" customFormat="true" ht="15.75" hidden="false" customHeight="true" outlineLevel="0" collapsed="false">
      <c r="A42" s="72" t="s">
        <v>239</v>
      </c>
      <c r="B42" s="65" t="s">
        <v>394</v>
      </c>
      <c r="C42" s="68" t="n">
        <f aca="true">-OFFSET(Leases!$G$9,COLUMN(C$4)-COLUMN($B$4),0,1,1)</f>
        <v>-0</v>
      </c>
      <c r="D42" s="68" t="e">
        <f aca="true">-OFFSET(Leases!$G$9,COLUMN(D$4)-COLUMN($B$4),0,1,1)</f>
        <v>#VALUE!</v>
      </c>
      <c r="E42" s="68" t="n">
        <f aca="true">-OFFSET(Leases!$G$9,COLUMN(E$4)-COLUMN($B$4),0,1,1)</f>
        <v>-0</v>
      </c>
      <c r="F42" s="68" t="n">
        <f aca="true">-OFFSET(Leases!$G$9,COLUMN(F$4)-COLUMN($B$4),0,1,1)</f>
        <v>-0</v>
      </c>
      <c r="G42" s="68" t="n">
        <f aca="true">-OFFSET(Leases!$G$9,COLUMN(G$4)-COLUMN($B$4),0,1,1)</f>
        <v>-0</v>
      </c>
      <c r="H42" s="68" t="e">
        <f aca="true">-OFFSET(Leases!$G$9,COLUMN(H$4)-COLUMN($B$4),0,1,1)</f>
        <v>#VALUE!</v>
      </c>
      <c r="I42" s="68" t="n">
        <f aca="true">-OFFSET(Leases!$G$9,COLUMN(I$4)-COLUMN($B$4),0,1,1)</f>
        <v>-0</v>
      </c>
      <c r="J42" s="68" t="n">
        <f aca="true">-OFFSET(Leases!$G$9,COLUMN(J$4)-COLUMN($B$4),0,1,1)</f>
        <v>-0</v>
      </c>
      <c r="K42" s="68" t="n">
        <f aca="true">-OFFSET(Leases!$G$9,COLUMN(K$4)-COLUMN($B$4),0,1,1)</f>
        <v>-0</v>
      </c>
      <c r="L42" s="68" t="n">
        <f aca="true">-OFFSET(Leases!$G$9,COLUMN(L$4)-COLUMN($B$4),0,1,1)</f>
        <v>-0</v>
      </c>
      <c r="M42" s="68" t="e">
        <f aca="true">-OFFSET(Leases!$G$9,COLUMN(M$4)-COLUMN($B$4),0,1,1)</f>
        <v>#VALUE!</v>
      </c>
      <c r="N42" s="68" t="n">
        <f aca="true">-OFFSET(Leases!$G$9,COLUMN(N$4)-COLUMN($B$4),0,1,1)</f>
        <v>-0</v>
      </c>
      <c r="O42" s="68" t="n">
        <f aca="true">-OFFSET(Leases!$G$9,COLUMN(O$4)-COLUMN($B$4),0,1,1)</f>
        <v>-0</v>
      </c>
      <c r="P42" s="68" t="n">
        <f aca="true">-OFFSET(Leases!$G$9,COLUMN(P$4)-COLUMN($B$4),0,1,1)</f>
        <v>-0</v>
      </c>
      <c r="Q42" s="68" t="e">
        <f aca="true">-OFFSET(Leases!$G$9,COLUMN(Q$4)-COLUMN($B$4),0,1,1)</f>
        <v>#VALUE!</v>
      </c>
      <c r="R42" s="68" t="n">
        <f aca="true">-OFFSET(Leases!$G$9,COLUMN(R$4)-COLUMN($B$4),0,1,1)</f>
        <v>-0</v>
      </c>
      <c r="S42" s="68" t="n">
        <f aca="true">-OFFSET(Leases!$G$9,COLUMN(S$4)-COLUMN($B$4),0,1,1)</f>
        <v>-0</v>
      </c>
      <c r="T42" s="68" t="n">
        <f aca="true">-OFFSET(Leases!$G$9,COLUMN(T$4)-COLUMN($B$4),0,1,1)</f>
        <v>-0</v>
      </c>
      <c r="U42" s="68" t="e">
        <f aca="true">-OFFSET(Leases!$G$9,COLUMN(U$4)-COLUMN($B$4),0,1,1)</f>
        <v>#VALUE!</v>
      </c>
      <c r="V42" s="68" t="n">
        <f aca="true">-OFFSET(Leases!$G$9,COLUMN(V$4)-COLUMN($B$4),0,1,1)</f>
        <v>-0</v>
      </c>
      <c r="W42" s="68" t="n">
        <f aca="true">-OFFSET(Leases!$G$9,COLUMN(W$4)-COLUMN($B$4),0,1,1)</f>
        <v>-0</v>
      </c>
      <c r="X42" s="68" t="n">
        <f aca="true">-OFFSET(Leases!$G$9,COLUMN(X$4)-COLUMN($B$4),0,1,1)</f>
        <v>-0</v>
      </c>
      <c r="Y42" s="68" t="n">
        <f aca="true">-OFFSET(Leases!$G$9,COLUMN(Y$4)-COLUMN($B$4),0,1,1)</f>
        <v>-0</v>
      </c>
      <c r="Z42" s="68" t="e">
        <f aca="true">-OFFSET(Leases!$G$9,COLUMN(Z$4)-COLUMN($B$4),0,1,1)</f>
        <v>#VALUE!</v>
      </c>
      <c r="AA42" s="68" t="n">
        <f aca="true">-OFFSET(Leases!$G$9,COLUMN(AA$4)-COLUMN($B$4),0,1,1)</f>
        <v>-0</v>
      </c>
      <c r="AB42" s="68" t="n">
        <f aca="true">-OFFSET(Leases!$G$9,COLUMN(AB$4)-COLUMN($B$4),0,1,1)</f>
        <v>-0</v>
      </c>
      <c r="AC42" s="68" t="n">
        <f aca="true">-OFFSET(Leases!$G$9,COLUMN(AC$4)-COLUMN($B$4),0,1,1)</f>
        <v>-0</v>
      </c>
      <c r="AD42" s="68" t="e">
        <f aca="true">-OFFSET(Leases!$G$9,COLUMN(AD$4)-COLUMN($B$4),0,1,1)</f>
        <v>#VALUE!</v>
      </c>
      <c r="AE42" s="68" t="n">
        <f aca="true">-OFFSET(Leases!$G$9,COLUMN(AE$4)-COLUMN($B$4),0,1,1)</f>
        <v>-0</v>
      </c>
      <c r="AF42" s="68" t="n">
        <f aca="true">-OFFSET(Leases!$G$9,COLUMN(AF$4)-COLUMN($B$4),0,1,1)</f>
        <v>-0</v>
      </c>
      <c r="AG42" s="68" t="n">
        <f aca="true">-OFFSET(Leases!$G$9,COLUMN(AG$4)-COLUMN($B$4),0,1,1)</f>
        <v>-0</v>
      </c>
      <c r="AH42" s="68" t="e">
        <f aca="true">-OFFSET(Leases!$G$9,COLUMN(AH$4)-COLUMN($B$4),0,1,1)</f>
        <v>#VALUE!</v>
      </c>
      <c r="AI42" s="68" t="n">
        <f aca="true">-OFFSET(Leases!$G$9,COLUMN(AI$4)-COLUMN($B$4),0,1,1)</f>
        <v>-0</v>
      </c>
      <c r="AJ42" s="68" t="n">
        <f aca="true">-OFFSET(Leases!$G$9,COLUMN(AJ$4)-COLUMN($B$4),0,1,1)</f>
        <v>-0</v>
      </c>
      <c r="AK42" s="68" t="n">
        <f aca="true">-OFFSET(Leases!$G$9,COLUMN(AK$4)-COLUMN($B$4),0,1,1)</f>
        <v>-0</v>
      </c>
      <c r="AL42" s="68" t="n">
        <f aca="true">-OFFSET(Leases!$G$9,COLUMN(AL$4)-COLUMN($B$4),0,1,1)</f>
        <v>-0</v>
      </c>
      <c r="AM42" s="68" t="e">
        <f aca="true">-OFFSET(Leases!$G$9,COLUMN(AM$4)-COLUMN($B$4),0,1,1)</f>
        <v>#VALUE!</v>
      </c>
      <c r="AN42" s="68" t="n">
        <f aca="true">-OFFSET(Leases!$G$9,COLUMN(AN$4)-COLUMN($B$4),0,1,1)</f>
        <v>-0</v>
      </c>
      <c r="AO42" s="68" t="n">
        <f aca="true">-OFFSET(Leases!$G$9,COLUMN(AO$4)-COLUMN($B$4),0,1,1)</f>
        <v>-0</v>
      </c>
      <c r="AP42" s="68" t="n">
        <f aca="true">-OFFSET(Leases!$G$9,COLUMN(AP$4)-COLUMN($B$4),0,1,1)</f>
        <v>-0</v>
      </c>
      <c r="AQ42" s="68" t="e">
        <f aca="true">-OFFSET(Leases!$G$9,COLUMN(AQ$4)-COLUMN($B$4),0,1,1)</f>
        <v>#VALUE!</v>
      </c>
      <c r="AR42" s="68" t="n">
        <f aca="true">-OFFSET(Leases!$G$9,COLUMN(AR$4)-COLUMN($B$4),0,1,1)</f>
        <v>-0</v>
      </c>
      <c r="AS42" s="68" t="n">
        <f aca="true">-OFFSET(Leases!$G$9,COLUMN(AS$4)-COLUMN($B$4),0,1,1)</f>
        <v>-0</v>
      </c>
      <c r="AT42" s="68" t="n">
        <f aca="true">-OFFSET(Leases!$G$9,COLUMN(AT$4)-COLUMN($B$4),0,1,1)</f>
        <v>-0</v>
      </c>
      <c r="AU42" s="68" t="n">
        <f aca="true">-OFFSET(Leases!$G$9,COLUMN(AU$4)-COLUMN($B$4),0,1,1)</f>
        <v>-0</v>
      </c>
      <c r="AV42" s="68" t="e">
        <f aca="true">-OFFSET(Leases!$G$9,COLUMN(AV$4)-COLUMN($B$4),0,1,1)</f>
        <v>#VALUE!</v>
      </c>
      <c r="AW42" s="68" t="n">
        <f aca="true">-OFFSET(Leases!$G$9,COLUMN(AW$4)-COLUMN($B$4),0,1,1)</f>
        <v>-0</v>
      </c>
      <c r="AX42" s="68" t="n">
        <f aca="true">-OFFSET(Leases!$G$9,COLUMN(AX$4)-COLUMN($B$4),0,1,1)</f>
        <v>-0</v>
      </c>
      <c r="AY42" s="68" t="n">
        <f aca="true">-OFFSET(Leases!$G$9,COLUMN(AY$4)-COLUMN($B$4),0,1,1)</f>
        <v>-0</v>
      </c>
      <c r="AZ42" s="68" t="e">
        <f aca="true">-OFFSET(Leases!$G$9,COLUMN(AZ$4)-COLUMN($B$4),0,1,1)</f>
        <v>#VALUE!</v>
      </c>
      <c r="BA42" s="68" t="n">
        <f aca="true">-OFFSET(Leases!$G$9,COLUMN(BA$4)-COLUMN($B$4),0,1,1)</f>
        <v>-0</v>
      </c>
      <c r="BB42" s="68" t="n">
        <f aca="true">-OFFSET(Leases!$G$9,COLUMN(BB$4)-COLUMN($B$4),0,1,1)</f>
        <v>-0</v>
      </c>
      <c r="BC42" s="69" t="e">
        <f aca="true">SUM(OFFSET($B42,0,1,1,Assumptions!$C$8))</f>
        <v>#VALUE!</v>
      </c>
      <c r="BD42" s="69" t="e">
        <f aca="true">SUM(OFFSET($B42,0,1+Assumptions!$C$8,1,SUM(Assumptions!$C$9)))</f>
        <v>#VALUE!</v>
      </c>
      <c r="BE42" s="69" t="e">
        <f aca="true">SUM(OFFSET($B42,0,1+SUM(Assumptions!$C$8:$C$9),1,SUM(Assumptions!$C$10)))</f>
        <v>#VALUE!</v>
      </c>
      <c r="BF42" s="69" t="e">
        <f aca="true">SUM(OFFSET($B42,0,1+SUM(Assumptions!$C$8:$C$10),1,SUM(Assumptions!$C$11)))</f>
        <v>#VALUE!</v>
      </c>
      <c r="BG42" s="69" t="e">
        <f aca="false">SUM(BC42:BF42)</f>
        <v>#VALUE!</v>
      </c>
    </row>
    <row r="43" s="50" customFormat="true" ht="15.75" hidden="false" customHeight="true" outlineLevel="0" collapsed="false">
      <c r="A43" s="103"/>
      <c r="B43" s="108" t="s">
        <v>395</v>
      </c>
      <c r="C43" s="106" t="e">
        <f aca="false">SUM(C33:C42)</f>
        <v>#VALUE!</v>
      </c>
      <c r="D43" s="106" t="e">
        <f aca="false">SUM(D33:D42)</f>
        <v>#VALUE!</v>
      </c>
      <c r="E43" s="106" t="n">
        <f aca="false">SUM(E33:E42)</f>
        <v>0</v>
      </c>
      <c r="F43" s="106" t="n">
        <f aca="false">SUM(F33:F42)</f>
        <v>0</v>
      </c>
      <c r="G43" s="106" t="e">
        <f aca="false">SUM(G33:G42)</f>
        <v>#VALUE!</v>
      </c>
      <c r="H43" s="106" t="e">
        <f aca="false">SUM(H33:H42)</f>
        <v>#VALUE!</v>
      </c>
      <c r="I43" s="106" t="n">
        <f aca="false">SUM(I33:I42)</f>
        <v>0</v>
      </c>
      <c r="J43" s="106" t="n">
        <f aca="false">SUM(J33:J42)</f>
        <v>0</v>
      </c>
      <c r="K43" s="106" t="e">
        <f aca="false">SUM(K33:K42)</f>
        <v>#VALUE!</v>
      </c>
      <c r="L43" s="106" t="e">
        <f aca="false">SUM(L33:L42)</f>
        <v>#VALUE!</v>
      </c>
      <c r="M43" s="106" t="e">
        <f aca="false">SUM(M33:M42)</f>
        <v>#VALUE!</v>
      </c>
      <c r="N43" s="106" t="n">
        <f aca="false">SUM(N33:N42)</f>
        <v>0</v>
      </c>
      <c r="O43" s="106" t="e">
        <f aca="false">SUM(O33:O42)</f>
        <v>#VALUE!</v>
      </c>
      <c r="P43" s="106" t="e">
        <f aca="false">SUM(P33:P42)</f>
        <v>#VALUE!</v>
      </c>
      <c r="Q43" s="106" t="e">
        <f aca="false">SUM(Q33:Q42)</f>
        <v>#VALUE!</v>
      </c>
      <c r="R43" s="106" t="n">
        <f aca="false">SUM(R33:R42)</f>
        <v>0</v>
      </c>
      <c r="S43" s="106" t="n">
        <f aca="false">SUM(S33:S42)</f>
        <v>0</v>
      </c>
      <c r="T43" s="106" t="e">
        <f aca="false">SUM(T33:T42)</f>
        <v>#VALUE!</v>
      </c>
      <c r="U43" s="106" t="e">
        <f aca="false">SUM(U33:U42)</f>
        <v>#VALUE!</v>
      </c>
      <c r="V43" s="106" t="n">
        <f aca="false">SUM(V33:V42)</f>
        <v>0</v>
      </c>
      <c r="W43" s="106" t="n">
        <f aca="false">SUM(W33:W42)</f>
        <v>0</v>
      </c>
      <c r="X43" s="106" t="e">
        <f aca="false">SUM(X33:X42)</f>
        <v>#VALUE!</v>
      </c>
      <c r="Y43" s="106" t="e">
        <f aca="false">SUM(Y33:Y42)</f>
        <v>#VALUE!</v>
      </c>
      <c r="Z43" s="106" t="e">
        <f aca="false">SUM(Z33:Z42)</f>
        <v>#VALUE!</v>
      </c>
      <c r="AA43" s="106" t="n">
        <f aca="false">SUM(AA33:AA42)</f>
        <v>0</v>
      </c>
      <c r="AB43" s="106" t="n">
        <f aca="false">SUM(AB33:AB42)</f>
        <v>0</v>
      </c>
      <c r="AC43" s="106" t="e">
        <f aca="false">SUM(AC33:AC42)</f>
        <v>#VALUE!</v>
      </c>
      <c r="AD43" s="106" t="e">
        <f aca="false">SUM(AD33:AD42)</f>
        <v>#VALUE!</v>
      </c>
      <c r="AE43" s="106" t="n">
        <f aca="false">SUM(AE33:AE42)</f>
        <v>0</v>
      </c>
      <c r="AF43" s="106" t="n">
        <f aca="false">SUM(AF33:AF42)</f>
        <v>0</v>
      </c>
      <c r="AG43" s="106" t="e">
        <f aca="false">SUM(AG33:AG42)</f>
        <v>#VALUE!</v>
      </c>
      <c r="AH43" s="106" t="e">
        <f aca="false">SUM(AH33:AH42)</f>
        <v>#VALUE!</v>
      </c>
      <c r="AI43" s="106" t="n">
        <f aca="false">SUM(AI33:AI42)</f>
        <v>0</v>
      </c>
      <c r="AJ43" s="106" t="n">
        <f aca="false">SUM(AJ33:AJ42)</f>
        <v>0</v>
      </c>
      <c r="AK43" s="106" t="e">
        <f aca="false">SUM(AK33:AK42)</f>
        <v>#VALUE!</v>
      </c>
      <c r="AL43" s="106" t="e">
        <f aca="false">SUM(AL33:AL42)</f>
        <v>#VALUE!</v>
      </c>
      <c r="AM43" s="106" t="e">
        <f aca="false">SUM(AM33:AM42)</f>
        <v>#VALUE!</v>
      </c>
      <c r="AN43" s="106" t="n">
        <f aca="false">SUM(AN33:AN42)</f>
        <v>0</v>
      </c>
      <c r="AO43" s="106" t="n">
        <f aca="false">SUM(AO33:AO42)</f>
        <v>0</v>
      </c>
      <c r="AP43" s="106" t="e">
        <f aca="false">SUM(AP33:AP42)</f>
        <v>#VALUE!</v>
      </c>
      <c r="AQ43" s="106" t="e">
        <f aca="false">SUM(AQ33:AQ42)</f>
        <v>#VALUE!</v>
      </c>
      <c r="AR43" s="106" t="n">
        <f aca="false">SUM(AR33:AR42)</f>
        <v>0</v>
      </c>
      <c r="AS43" s="106" t="n">
        <f aca="false">SUM(AS33:AS42)</f>
        <v>0</v>
      </c>
      <c r="AT43" s="106" t="e">
        <f aca="false">SUM(AT33:AT42)</f>
        <v>#VALUE!</v>
      </c>
      <c r="AU43" s="106" t="e">
        <f aca="false">SUM(AU33:AU42)</f>
        <v>#VALUE!</v>
      </c>
      <c r="AV43" s="106" t="e">
        <f aca="false">SUM(AV33:AV42)</f>
        <v>#VALUE!</v>
      </c>
      <c r="AW43" s="106" t="n">
        <f aca="false">SUM(AW33:AW42)</f>
        <v>0</v>
      </c>
      <c r="AX43" s="106" t="e">
        <f aca="false">SUM(AX33:AX42)</f>
        <v>#VALUE!</v>
      </c>
      <c r="AY43" s="106" t="e">
        <f aca="false">SUM(AY33:AY42)</f>
        <v>#VALUE!</v>
      </c>
      <c r="AZ43" s="106" t="e">
        <f aca="false">SUM(AZ33:AZ42)</f>
        <v>#VALUE!</v>
      </c>
      <c r="BA43" s="106" t="e">
        <f aca="false">SUM(BA33:BA42)</f>
        <v>#VALUE!</v>
      </c>
      <c r="BB43" s="106" t="e">
        <f aca="false">SUM(BB33:BB42)</f>
        <v>#VALUE!</v>
      </c>
      <c r="BC43" s="107" t="e">
        <f aca="false">SUM(BC33:BC42)</f>
        <v>#VALUE!</v>
      </c>
      <c r="BD43" s="107" t="e">
        <f aca="false">SUM(BD33:BD42)</f>
        <v>#VALUE!</v>
      </c>
      <c r="BE43" s="107" t="e">
        <f aca="false">SUM(BE33:BE42)</f>
        <v>#VALUE!</v>
      </c>
      <c r="BF43" s="107" t="e">
        <f aca="false">SUM(BF33:BF42)</f>
        <v>#VALUE!</v>
      </c>
      <c r="BG43" s="107" t="e">
        <f aca="false">SUM(BG33:BG42)</f>
        <v>#VALUE!</v>
      </c>
    </row>
    <row r="44" customFormat="false" ht="15.75" hidden="false" customHeight="true" outlineLevel="0" collapsed="false">
      <c r="B44" s="16" t="s">
        <v>396</v>
      </c>
      <c r="C44" s="68" t="e">
        <f aca="false">SUM(C26,C31,C43)</f>
        <v>#VALUE!</v>
      </c>
      <c r="D44" s="68" t="e">
        <f aca="false">SUM(D26,D31,D43)</f>
        <v>#VALUE!</v>
      </c>
      <c r="E44" s="68" t="e">
        <f aca="false">SUM(E26,E31,E43)</f>
        <v>#VALUE!</v>
      </c>
      <c r="F44" s="68" t="e">
        <f aca="false">SUM(F26,F31,F43)</f>
        <v>#VALUE!</v>
      </c>
      <c r="G44" s="68" t="e">
        <f aca="false">SUM(G26,G31,G43)</f>
        <v>#VALUE!</v>
      </c>
      <c r="H44" s="68" t="e">
        <f aca="false">SUM(H26,H31,H43)</f>
        <v>#VALUE!</v>
      </c>
      <c r="I44" s="68" t="e">
        <f aca="false">SUM(I26,I31,I43)</f>
        <v>#VALUE!</v>
      </c>
      <c r="J44" s="68" t="e">
        <f aca="false">SUM(J26,J31,J43)</f>
        <v>#VALUE!</v>
      </c>
      <c r="K44" s="68" t="e">
        <f aca="false">SUM(K26,K31,K43)</f>
        <v>#VALUE!</v>
      </c>
      <c r="L44" s="68" t="e">
        <f aca="false">SUM(L26,L31,L43)</f>
        <v>#VALUE!</v>
      </c>
      <c r="M44" s="68" t="e">
        <f aca="false">SUM(M26,M31,M43)</f>
        <v>#VALUE!</v>
      </c>
      <c r="N44" s="68" t="e">
        <f aca="false">SUM(N26,N31,N43)</f>
        <v>#VALUE!</v>
      </c>
      <c r="O44" s="68" t="e">
        <f aca="false">SUM(O26,O31,O43)</f>
        <v>#VALUE!</v>
      </c>
      <c r="P44" s="68" t="e">
        <f aca="false">SUM(P26,P31,P43)</f>
        <v>#VALUE!</v>
      </c>
      <c r="Q44" s="68" t="e">
        <f aca="false">SUM(Q26,Q31,Q43)</f>
        <v>#VALUE!</v>
      </c>
      <c r="R44" s="68" t="e">
        <f aca="false">SUM(R26,R31,R43)</f>
        <v>#VALUE!</v>
      </c>
      <c r="S44" s="68" t="e">
        <f aca="false">SUM(S26,S31,S43)</f>
        <v>#VALUE!</v>
      </c>
      <c r="T44" s="68" t="e">
        <f aca="false">SUM(T26,T31,T43)</f>
        <v>#VALUE!</v>
      </c>
      <c r="U44" s="68" t="e">
        <f aca="false">SUM(U26,U31,U43)</f>
        <v>#VALUE!</v>
      </c>
      <c r="V44" s="68" t="e">
        <f aca="false">SUM(V26,V31,V43)</f>
        <v>#VALUE!</v>
      </c>
      <c r="W44" s="68" t="e">
        <f aca="false">SUM(W26,W31,W43)</f>
        <v>#VALUE!</v>
      </c>
      <c r="X44" s="68" t="e">
        <f aca="false">SUM(X26,X31,X43)</f>
        <v>#VALUE!</v>
      </c>
      <c r="Y44" s="68" t="e">
        <f aca="false">SUM(Y26,Y31,Y43)</f>
        <v>#VALUE!</v>
      </c>
      <c r="Z44" s="68" t="e">
        <f aca="false">SUM(Z26,Z31,Z43)</f>
        <v>#VALUE!</v>
      </c>
      <c r="AA44" s="68" t="e">
        <f aca="false">SUM(AA26,AA31,AA43)</f>
        <v>#VALUE!</v>
      </c>
      <c r="AB44" s="68" t="e">
        <f aca="false">SUM(AB26,AB31,AB43)</f>
        <v>#VALUE!</v>
      </c>
      <c r="AC44" s="68" t="e">
        <f aca="false">SUM(AC26,AC31,AC43)</f>
        <v>#VALUE!</v>
      </c>
      <c r="AD44" s="68" t="e">
        <f aca="false">SUM(AD26,AD31,AD43)</f>
        <v>#VALUE!</v>
      </c>
      <c r="AE44" s="68" t="e">
        <f aca="false">SUM(AE26,AE31,AE43)</f>
        <v>#VALUE!</v>
      </c>
      <c r="AF44" s="68" t="e">
        <f aca="false">SUM(AF26,AF31,AF43)</f>
        <v>#VALUE!</v>
      </c>
      <c r="AG44" s="68" t="e">
        <f aca="false">SUM(AG26,AG31,AG43)</f>
        <v>#VALUE!</v>
      </c>
      <c r="AH44" s="68" t="e">
        <f aca="false">SUM(AH26,AH31,AH43)</f>
        <v>#VALUE!</v>
      </c>
      <c r="AI44" s="68" t="e">
        <f aca="false">SUM(AI26,AI31,AI43)</f>
        <v>#VALUE!</v>
      </c>
      <c r="AJ44" s="68" t="e">
        <f aca="false">SUM(AJ26,AJ31,AJ43)</f>
        <v>#VALUE!</v>
      </c>
      <c r="AK44" s="68" t="e">
        <f aca="false">SUM(AK26,AK31,AK43)</f>
        <v>#VALUE!</v>
      </c>
      <c r="AL44" s="68" t="e">
        <f aca="false">SUM(AL26,AL31,AL43)</f>
        <v>#VALUE!</v>
      </c>
      <c r="AM44" s="68" t="e">
        <f aca="false">SUM(AM26,AM31,AM43)</f>
        <v>#VALUE!</v>
      </c>
      <c r="AN44" s="68" t="e">
        <f aca="false">SUM(AN26,AN31,AN43)</f>
        <v>#VALUE!</v>
      </c>
      <c r="AO44" s="68" t="e">
        <f aca="false">SUM(AO26,AO31,AO43)</f>
        <v>#VALUE!</v>
      </c>
      <c r="AP44" s="68" t="e">
        <f aca="false">SUM(AP26,AP31,AP43)</f>
        <v>#VALUE!</v>
      </c>
      <c r="AQ44" s="68" t="e">
        <f aca="false">SUM(AQ26,AQ31,AQ43)</f>
        <v>#VALUE!</v>
      </c>
      <c r="AR44" s="68" t="e">
        <f aca="false">SUM(AR26,AR31,AR43)</f>
        <v>#VALUE!</v>
      </c>
      <c r="AS44" s="68" t="e">
        <f aca="false">SUM(AS26,AS31,AS43)</f>
        <v>#VALUE!</v>
      </c>
      <c r="AT44" s="68" t="e">
        <f aca="false">SUM(AT26,AT31,AT43)</f>
        <v>#VALUE!</v>
      </c>
      <c r="AU44" s="68" t="e">
        <f aca="false">SUM(AU26,AU31,AU43)</f>
        <v>#VALUE!</v>
      </c>
      <c r="AV44" s="68" t="e">
        <f aca="false">SUM(AV26,AV31,AV43)</f>
        <v>#VALUE!</v>
      </c>
      <c r="AW44" s="68" t="e">
        <f aca="false">SUM(AW26,AW31,AW43)</f>
        <v>#VALUE!</v>
      </c>
      <c r="AX44" s="68" t="e">
        <f aca="false">SUM(AX26,AX31,AX43)</f>
        <v>#VALUE!</v>
      </c>
      <c r="AY44" s="68" t="e">
        <f aca="false">SUM(AY26,AY31,AY43)</f>
        <v>#VALUE!</v>
      </c>
      <c r="AZ44" s="68" t="e">
        <f aca="false">SUM(AZ26,AZ31,AZ43)</f>
        <v>#VALUE!</v>
      </c>
      <c r="BA44" s="68" t="e">
        <f aca="false">SUM(BA26,BA31,BA43)</f>
        <v>#VALUE!</v>
      </c>
      <c r="BB44" s="68" t="e">
        <f aca="false">SUM(BB26,BB31,BB43)</f>
        <v>#VALUE!</v>
      </c>
      <c r="BC44" s="69" t="e">
        <f aca="false">SUM(BC26,BC31,BC43)</f>
        <v>#VALUE!</v>
      </c>
      <c r="BD44" s="69" t="e">
        <f aca="false">SUM(BD26,BD31,BD43)</f>
        <v>#VALUE!</v>
      </c>
      <c r="BE44" s="69" t="e">
        <f aca="false">SUM(BE26,BE31,BE43)</f>
        <v>#VALUE!</v>
      </c>
      <c r="BF44" s="69" t="e">
        <f aca="false">SUM(BF26,BF31,BF43)</f>
        <v>#VALUE!</v>
      </c>
      <c r="BG44" s="69" t="e">
        <f aca="false">SUM(BG26,BG31,BG43)</f>
        <v>#VALUE!</v>
      </c>
    </row>
    <row r="45" customFormat="false" ht="15.75" hidden="false" customHeight="true" outlineLevel="0" collapsed="false">
      <c r="B45" s="16" t="s">
        <v>397</v>
      </c>
      <c r="C45" s="68" t="n">
        <f aca="true">OFFSET(BalanceSheet!$B$16,0,COLUMN(C$4)-COLUMN($B$4),1,1)-OFFSET(BalanceSheet!$B$32,0,COLUMN(C$4)-COLUMN($B$4),1,1)</f>
        <v>171000</v>
      </c>
      <c r="D45" s="68" t="e">
        <f aca="true">OFFSET(BalanceSheet!$B$16,0,COLUMN(D$4)-COLUMN($B$4),1,1)-OFFSET(BalanceSheet!$B$32,0,COLUMN(D$4)-COLUMN($B$4),1,1)</f>
        <v>#VALUE!</v>
      </c>
      <c r="E45" s="68" t="e">
        <f aca="true">OFFSET(BalanceSheet!$B$16,0,COLUMN(E$4)-COLUMN($B$4),1,1)-OFFSET(BalanceSheet!$B$32,0,COLUMN(E$4)-COLUMN($B$4),1,1)</f>
        <v>#VALUE!</v>
      </c>
      <c r="F45" s="68" t="e">
        <f aca="true">OFFSET(BalanceSheet!$B$16,0,COLUMN(F$4)-COLUMN($B$4),1,1)-OFFSET(BalanceSheet!$B$32,0,COLUMN(F$4)-COLUMN($B$4),1,1)</f>
        <v>#VALUE!</v>
      </c>
      <c r="G45" s="68" t="e">
        <f aca="true">OFFSET(BalanceSheet!$B$16,0,COLUMN(G$4)-COLUMN($B$4),1,1)-OFFSET(BalanceSheet!$B$32,0,COLUMN(G$4)-COLUMN($B$4),1,1)</f>
        <v>#VALUE!</v>
      </c>
      <c r="H45" s="68" t="e">
        <f aca="true">OFFSET(BalanceSheet!$B$16,0,COLUMN(H$4)-COLUMN($B$4),1,1)-OFFSET(BalanceSheet!$B$32,0,COLUMN(H$4)-COLUMN($B$4),1,1)</f>
        <v>#VALUE!</v>
      </c>
      <c r="I45" s="68" t="e">
        <f aca="true">OFFSET(BalanceSheet!$B$16,0,COLUMN(I$4)-COLUMN($B$4),1,1)-OFFSET(BalanceSheet!$B$32,0,COLUMN(I$4)-COLUMN($B$4),1,1)</f>
        <v>#VALUE!</v>
      </c>
      <c r="J45" s="68" t="e">
        <f aca="true">OFFSET(BalanceSheet!$B$16,0,COLUMN(J$4)-COLUMN($B$4),1,1)-OFFSET(BalanceSheet!$B$32,0,COLUMN(J$4)-COLUMN($B$4),1,1)</f>
        <v>#VALUE!</v>
      </c>
      <c r="K45" s="68" t="e">
        <f aca="true">OFFSET(BalanceSheet!$B$16,0,COLUMN(K$4)-COLUMN($B$4),1,1)-OFFSET(BalanceSheet!$B$32,0,COLUMN(K$4)-COLUMN($B$4),1,1)</f>
        <v>#VALUE!</v>
      </c>
      <c r="L45" s="68" t="e">
        <f aca="true">OFFSET(BalanceSheet!$B$16,0,COLUMN(L$4)-COLUMN($B$4),1,1)-OFFSET(BalanceSheet!$B$32,0,COLUMN(L$4)-COLUMN($B$4),1,1)</f>
        <v>#VALUE!</v>
      </c>
      <c r="M45" s="68" t="e">
        <f aca="true">OFFSET(BalanceSheet!$B$16,0,COLUMN(M$4)-COLUMN($B$4),1,1)-OFFSET(BalanceSheet!$B$32,0,COLUMN(M$4)-COLUMN($B$4),1,1)</f>
        <v>#VALUE!</v>
      </c>
      <c r="N45" s="68" t="e">
        <f aca="true">OFFSET(BalanceSheet!$B$16,0,COLUMN(N$4)-COLUMN($B$4),1,1)-OFFSET(BalanceSheet!$B$32,0,COLUMN(N$4)-COLUMN($B$4),1,1)</f>
        <v>#VALUE!</v>
      </c>
      <c r="O45" s="68" t="e">
        <f aca="true">OFFSET(BalanceSheet!$B$16,0,COLUMN(O$4)-COLUMN($B$4),1,1)-OFFSET(BalanceSheet!$B$32,0,COLUMN(O$4)-COLUMN($B$4),1,1)</f>
        <v>#VALUE!</v>
      </c>
      <c r="P45" s="68" t="e">
        <f aca="true">OFFSET(BalanceSheet!$B$16,0,COLUMN(P$4)-COLUMN($B$4),1,1)-OFFSET(BalanceSheet!$B$32,0,COLUMN(P$4)-COLUMN($B$4),1,1)</f>
        <v>#VALUE!</v>
      </c>
      <c r="Q45" s="68" t="e">
        <f aca="true">OFFSET(BalanceSheet!$B$16,0,COLUMN(Q$4)-COLUMN($B$4),1,1)-OFFSET(BalanceSheet!$B$32,0,COLUMN(Q$4)-COLUMN($B$4),1,1)</f>
        <v>#VALUE!</v>
      </c>
      <c r="R45" s="68" t="e">
        <f aca="true">OFFSET(BalanceSheet!$B$16,0,COLUMN(R$4)-COLUMN($B$4),1,1)-OFFSET(BalanceSheet!$B$32,0,COLUMN(R$4)-COLUMN($B$4),1,1)</f>
        <v>#VALUE!</v>
      </c>
      <c r="S45" s="68" t="e">
        <f aca="true">OFFSET(BalanceSheet!$B$16,0,COLUMN(S$4)-COLUMN($B$4),1,1)-OFFSET(BalanceSheet!$B$32,0,COLUMN(S$4)-COLUMN($B$4),1,1)</f>
        <v>#VALUE!</v>
      </c>
      <c r="T45" s="68" t="e">
        <f aca="true">OFFSET(BalanceSheet!$B$16,0,COLUMN(T$4)-COLUMN($B$4),1,1)-OFFSET(BalanceSheet!$B$32,0,COLUMN(T$4)-COLUMN($B$4),1,1)</f>
        <v>#VALUE!</v>
      </c>
      <c r="U45" s="68" t="e">
        <f aca="true">OFFSET(BalanceSheet!$B$16,0,COLUMN(U$4)-COLUMN($B$4),1,1)-OFFSET(BalanceSheet!$B$32,0,COLUMN(U$4)-COLUMN($B$4),1,1)</f>
        <v>#VALUE!</v>
      </c>
      <c r="V45" s="68" t="e">
        <f aca="true">OFFSET(BalanceSheet!$B$16,0,COLUMN(V$4)-COLUMN($B$4),1,1)-OFFSET(BalanceSheet!$B$32,0,COLUMN(V$4)-COLUMN($B$4),1,1)</f>
        <v>#VALUE!</v>
      </c>
      <c r="W45" s="68" t="e">
        <f aca="true">OFFSET(BalanceSheet!$B$16,0,COLUMN(W$4)-COLUMN($B$4),1,1)-OFFSET(BalanceSheet!$B$32,0,COLUMN(W$4)-COLUMN($B$4),1,1)</f>
        <v>#VALUE!</v>
      </c>
      <c r="X45" s="68" t="e">
        <f aca="true">OFFSET(BalanceSheet!$B$16,0,COLUMN(X$4)-COLUMN($B$4),1,1)-OFFSET(BalanceSheet!$B$32,0,COLUMN(X$4)-COLUMN($B$4),1,1)</f>
        <v>#VALUE!</v>
      </c>
      <c r="Y45" s="68" t="e">
        <f aca="true">OFFSET(BalanceSheet!$B$16,0,COLUMN(Y$4)-COLUMN($B$4),1,1)-OFFSET(BalanceSheet!$B$32,0,COLUMN(Y$4)-COLUMN($B$4),1,1)</f>
        <v>#VALUE!</v>
      </c>
      <c r="Z45" s="68" t="e">
        <f aca="true">OFFSET(BalanceSheet!$B$16,0,COLUMN(Z$4)-COLUMN($B$4),1,1)-OFFSET(BalanceSheet!$B$32,0,COLUMN(Z$4)-COLUMN($B$4),1,1)</f>
        <v>#VALUE!</v>
      </c>
      <c r="AA45" s="68" t="e">
        <f aca="true">OFFSET(BalanceSheet!$B$16,0,COLUMN(AA$4)-COLUMN($B$4),1,1)-OFFSET(BalanceSheet!$B$32,0,COLUMN(AA$4)-COLUMN($B$4),1,1)</f>
        <v>#VALUE!</v>
      </c>
      <c r="AB45" s="68" t="e">
        <f aca="true">OFFSET(BalanceSheet!$B$16,0,COLUMN(AB$4)-COLUMN($B$4),1,1)-OFFSET(BalanceSheet!$B$32,0,COLUMN(AB$4)-COLUMN($B$4),1,1)</f>
        <v>#VALUE!</v>
      </c>
      <c r="AC45" s="68" t="e">
        <f aca="true">OFFSET(BalanceSheet!$B$16,0,COLUMN(AC$4)-COLUMN($B$4),1,1)-OFFSET(BalanceSheet!$B$32,0,COLUMN(AC$4)-COLUMN($B$4),1,1)</f>
        <v>#VALUE!</v>
      </c>
      <c r="AD45" s="68" t="e">
        <f aca="true">OFFSET(BalanceSheet!$B$16,0,COLUMN(AD$4)-COLUMN($B$4),1,1)-OFFSET(BalanceSheet!$B$32,0,COLUMN(AD$4)-COLUMN($B$4),1,1)</f>
        <v>#VALUE!</v>
      </c>
      <c r="AE45" s="68" t="e">
        <f aca="true">OFFSET(BalanceSheet!$B$16,0,COLUMN(AE$4)-COLUMN($B$4),1,1)-OFFSET(BalanceSheet!$B$32,0,COLUMN(AE$4)-COLUMN($B$4),1,1)</f>
        <v>#VALUE!</v>
      </c>
      <c r="AF45" s="68" t="e">
        <f aca="true">OFFSET(BalanceSheet!$B$16,0,COLUMN(AF$4)-COLUMN($B$4),1,1)-OFFSET(BalanceSheet!$B$32,0,COLUMN(AF$4)-COLUMN($B$4),1,1)</f>
        <v>#VALUE!</v>
      </c>
      <c r="AG45" s="68" t="e">
        <f aca="true">OFFSET(BalanceSheet!$B$16,0,COLUMN(AG$4)-COLUMN($B$4),1,1)-OFFSET(BalanceSheet!$B$32,0,COLUMN(AG$4)-COLUMN($B$4),1,1)</f>
        <v>#VALUE!</v>
      </c>
      <c r="AH45" s="68" t="e">
        <f aca="true">OFFSET(BalanceSheet!$B$16,0,COLUMN(AH$4)-COLUMN($B$4),1,1)-OFFSET(BalanceSheet!$B$32,0,COLUMN(AH$4)-COLUMN($B$4),1,1)</f>
        <v>#VALUE!</v>
      </c>
      <c r="AI45" s="68" t="e">
        <f aca="true">OFFSET(BalanceSheet!$B$16,0,COLUMN(AI$4)-COLUMN($B$4),1,1)-OFFSET(BalanceSheet!$B$32,0,COLUMN(AI$4)-COLUMN($B$4),1,1)</f>
        <v>#VALUE!</v>
      </c>
      <c r="AJ45" s="68" t="e">
        <f aca="true">OFFSET(BalanceSheet!$B$16,0,COLUMN(AJ$4)-COLUMN($B$4),1,1)-OFFSET(BalanceSheet!$B$32,0,COLUMN(AJ$4)-COLUMN($B$4),1,1)</f>
        <v>#VALUE!</v>
      </c>
      <c r="AK45" s="68" t="e">
        <f aca="true">OFFSET(BalanceSheet!$B$16,0,COLUMN(AK$4)-COLUMN($B$4),1,1)-OFFSET(BalanceSheet!$B$32,0,COLUMN(AK$4)-COLUMN($B$4),1,1)</f>
        <v>#VALUE!</v>
      </c>
      <c r="AL45" s="68" t="e">
        <f aca="true">OFFSET(BalanceSheet!$B$16,0,COLUMN(AL$4)-COLUMN($B$4),1,1)-OFFSET(BalanceSheet!$B$32,0,COLUMN(AL$4)-COLUMN($B$4),1,1)</f>
        <v>#VALUE!</v>
      </c>
      <c r="AM45" s="68" t="e">
        <f aca="true">OFFSET(BalanceSheet!$B$16,0,COLUMN(AM$4)-COLUMN($B$4),1,1)-OFFSET(BalanceSheet!$B$32,0,COLUMN(AM$4)-COLUMN($B$4),1,1)</f>
        <v>#VALUE!</v>
      </c>
      <c r="AN45" s="68" t="e">
        <f aca="true">OFFSET(BalanceSheet!$B$16,0,COLUMN(AN$4)-COLUMN($B$4),1,1)-OFFSET(BalanceSheet!$B$32,0,COLUMN(AN$4)-COLUMN($B$4),1,1)</f>
        <v>#VALUE!</v>
      </c>
      <c r="AO45" s="68" t="e">
        <f aca="true">OFFSET(BalanceSheet!$B$16,0,COLUMN(AO$4)-COLUMN($B$4),1,1)-OFFSET(BalanceSheet!$B$32,0,COLUMN(AO$4)-COLUMN($B$4),1,1)</f>
        <v>#VALUE!</v>
      </c>
      <c r="AP45" s="68" t="e">
        <f aca="true">OFFSET(BalanceSheet!$B$16,0,COLUMN(AP$4)-COLUMN($B$4),1,1)-OFFSET(BalanceSheet!$B$32,0,COLUMN(AP$4)-COLUMN($B$4),1,1)</f>
        <v>#VALUE!</v>
      </c>
      <c r="AQ45" s="68" t="e">
        <f aca="true">OFFSET(BalanceSheet!$B$16,0,COLUMN(AQ$4)-COLUMN($B$4),1,1)-OFFSET(BalanceSheet!$B$32,0,COLUMN(AQ$4)-COLUMN($B$4),1,1)</f>
        <v>#VALUE!</v>
      </c>
      <c r="AR45" s="68" t="e">
        <f aca="true">OFFSET(BalanceSheet!$B$16,0,COLUMN(AR$4)-COLUMN($B$4),1,1)-OFFSET(BalanceSheet!$B$32,0,COLUMN(AR$4)-COLUMN($B$4),1,1)</f>
        <v>#VALUE!</v>
      </c>
      <c r="AS45" s="68" t="e">
        <f aca="true">OFFSET(BalanceSheet!$B$16,0,COLUMN(AS$4)-COLUMN($B$4),1,1)-OFFSET(BalanceSheet!$B$32,0,COLUMN(AS$4)-COLUMN($B$4),1,1)</f>
        <v>#VALUE!</v>
      </c>
      <c r="AT45" s="68" t="e">
        <f aca="true">OFFSET(BalanceSheet!$B$16,0,COLUMN(AT$4)-COLUMN($B$4),1,1)-OFFSET(BalanceSheet!$B$32,0,COLUMN(AT$4)-COLUMN($B$4),1,1)</f>
        <v>#VALUE!</v>
      </c>
      <c r="AU45" s="68" t="e">
        <f aca="true">OFFSET(BalanceSheet!$B$16,0,COLUMN(AU$4)-COLUMN($B$4),1,1)-OFFSET(BalanceSheet!$B$32,0,COLUMN(AU$4)-COLUMN($B$4),1,1)</f>
        <v>#VALUE!</v>
      </c>
      <c r="AV45" s="68" t="e">
        <f aca="true">OFFSET(BalanceSheet!$B$16,0,COLUMN(AV$4)-COLUMN($B$4),1,1)-OFFSET(BalanceSheet!$B$32,0,COLUMN(AV$4)-COLUMN($B$4),1,1)</f>
        <v>#VALUE!</v>
      </c>
      <c r="AW45" s="68" t="e">
        <f aca="true">OFFSET(BalanceSheet!$B$16,0,COLUMN(AW$4)-COLUMN($B$4),1,1)-OFFSET(BalanceSheet!$B$32,0,COLUMN(AW$4)-COLUMN($B$4),1,1)</f>
        <v>#VALUE!</v>
      </c>
      <c r="AX45" s="68" t="e">
        <f aca="true">OFFSET(BalanceSheet!$B$16,0,COLUMN(AX$4)-COLUMN($B$4),1,1)-OFFSET(BalanceSheet!$B$32,0,COLUMN(AX$4)-COLUMN($B$4),1,1)</f>
        <v>#VALUE!</v>
      </c>
      <c r="AY45" s="68" t="e">
        <f aca="true">OFFSET(BalanceSheet!$B$16,0,COLUMN(AY$4)-COLUMN($B$4),1,1)-OFFSET(BalanceSheet!$B$32,0,COLUMN(AY$4)-COLUMN($B$4),1,1)</f>
        <v>#VALUE!</v>
      </c>
      <c r="AZ45" s="68" t="e">
        <f aca="true">OFFSET(BalanceSheet!$B$16,0,COLUMN(AZ$4)-COLUMN($B$4),1,1)-OFFSET(BalanceSheet!$B$32,0,COLUMN(AZ$4)-COLUMN($B$4),1,1)</f>
        <v>#VALUE!</v>
      </c>
      <c r="BA45" s="68" t="e">
        <f aca="true">OFFSET(BalanceSheet!$B$16,0,COLUMN(BA$4)-COLUMN($B$4),1,1)-OFFSET(BalanceSheet!$B$32,0,COLUMN(BA$4)-COLUMN($B$4),1,1)</f>
        <v>#VALUE!</v>
      </c>
      <c r="BB45" s="68" t="e">
        <f aca="true">OFFSET(BalanceSheet!$B$16,0,COLUMN(BB$4)-COLUMN($B$4),1,1)-OFFSET(BalanceSheet!$B$32,0,COLUMN(BB$4)-COLUMN($B$4),1,1)</f>
        <v>#VALUE!</v>
      </c>
      <c r="BC45" s="69" t="n">
        <f aca="true">OFFSET($B$45,0,1,1,1)</f>
        <v>171000</v>
      </c>
      <c r="BD45" s="69" t="e">
        <f aca="false">BC46</f>
        <v>#VALUE!</v>
      </c>
      <c r="BE45" s="69" t="e">
        <f aca="false">BD46</f>
        <v>#VALUE!</v>
      </c>
      <c r="BF45" s="69" t="e">
        <f aca="false">BE46</f>
        <v>#VALUE!</v>
      </c>
      <c r="BG45" s="69" t="n">
        <f aca="true">OFFSET($B$45,0,1,1,1)</f>
        <v>171000</v>
      </c>
    </row>
    <row r="46" customFormat="false" ht="15.75" hidden="false" customHeight="true" outlineLevel="0" collapsed="false">
      <c r="B46" s="23" t="s">
        <v>398</v>
      </c>
      <c r="C46" s="109" t="e">
        <f aca="false">SUM(C44,C45)</f>
        <v>#VALUE!</v>
      </c>
      <c r="D46" s="109" t="e">
        <f aca="false">SUM(D44,D45)</f>
        <v>#VALUE!</v>
      </c>
      <c r="E46" s="109" t="e">
        <f aca="false">SUM(E44,E45)</f>
        <v>#VALUE!</v>
      </c>
      <c r="F46" s="109" t="e">
        <f aca="false">SUM(F44,F45)</f>
        <v>#VALUE!</v>
      </c>
      <c r="G46" s="109" t="e">
        <f aca="false">SUM(G44,G45)</f>
        <v>#VALUE!</v>
      </c>
      <c r="H46" s="109" t="e">
        <f aca="false">SUM(H44,H45)</f>
        <v>#VALUE!</v>
      </c>
      <c r="I46" s="109" t="e">
        <f aca="false">SUM(I44,I45)</f>
        <v>#VALUE!</v>
      </c>
      <c r="J46" s="109" t="e">
        <f aca="false">SUM(J44,J45)</f>
        <v>#VALUE!</v>
      </c>
      <c r="K46" s="109" t="e">
        <f aca="false">SUM(K44,K45)</f>
        <v>#VALUE!</v>
      </c>
      <c r="L46" s="109" t="e">
        <f aca="false">SUM(L44,L45)</f>
        <v>#VALUE!</v>
      </c>
      <c r="M46" s="109" t="e">
        <f aca="false">SUM(M44,M45)</f>
        <v>#VALUE!</v>
      </c>
      <c r="N46" s="109" t="e">
        <f aca="false">SUM(N44,N45)</f>
        <v>#VALUE!</v>
      </c>
      <c r="O46" s="109" t="e">
        <f aca="false">SUM(O44,O45)</f>
        <v>#VALUE!</v>
      </c>
      <c r="P46" s="109" t="e">
        <f aca="false">SUM(P44,P45)</f>
        <v>#VALUE!</v>
      </c>
      <c r="Q46" s="109" t="e">
        <f aca="false">SUM(Q44,Q45)</f>
        <v>#VALUE!</v>
      </c>
      <c r="R46" s="109" t="e">
        <f aca="false">SUM(R44,R45)</f>
        <v>#VALUE!</v>
      </c>
      <c r="S46" s="109" t="e">
        <f aca="false">SUM(S44,S45)</f>
        <v>#VALUE!</v>
      </c>
      <c r="T46" s="109" t="e">
        <f aca="false">SUM(T44,T45)</f>
        <v>#VALUE!</v>
      </c>
      <c r="U46" s="109" t="e">
        <f aca="false">SUM(U44,U45)</f>
        <v>#VALUE!</v>
      </c>
      <c r="V46" s="109" t="e">
        <f aca="false">SUM(V44,V45)</f>
        <v>#VALUE!</v>
      </c>
      <c r="W46" s="109" t="e">
        <f aca="false">SUM(W44,W45)</f>
        <v>#VALUE!</v>
      </c>
      <c r="X46" s="109" t="e">
        <f aca="false">SUM(X44,X45)</f>
        <v>#VALUE!</v>
      </c>
      <c r="Y46" s="109" t="e">
        <f aca="false">SUM(Y44,Y45)</f>
        <v>#VALUE!</v>
      </c>
      <c r="Z46" s="109" t="e">
        <f aca="false">SUM(Z44,Z45)</f>
        <v>#VALUE!</v>
      </c>
      <c r="AA46" s="109" t="e">
        <f aca="false">SUM(AA44,AA45)</f>
        <v>#VALUE!</v>
      </c>
      <c r="AB46" s="109" t="e">
        <f aca="false">SUM(AB44,AB45)</f>
        <v>#VALUE!</v>
      </c>
      <c r="AC46" s="109" t="e">
        <f aca="false">SUM(AC44,AC45)</f>
        <v>#VALUE!</v>
      </c>
      <c r="AD46" s="109" t="e">
        <f aca="false">SUM(AD44,AD45)</f>
        <v>#VALUE!</v>
      </c>
      <c r="AE46" s="109" t="e">
        <f aca="false">SUM(AE44,AE45)</f>
        <v>#VALUE!</v>
      </c>
      <c r="AF46" s="109" t="e">
        <f aca="false">SUM(AF44,AF45)</f>
        <v>#VALUE!</v>
      </c>
      <c r="AG46" s="109" t="e">
        <f aca="false">SUM(AG44,AG45)</f>
        <v>#VALUE!</v>
      </c>
      <c r="AH46" s="109" t="e">
        <f aca="false">SUM(AH44,AH45)</f>
        <v>#VALUE!</v>
      </c>
      <c r="AI46" s="109" t="e">
        <f aca="false">SUM(AI44,AI45)</f>
        <v>#VALUE!</v>
      </c>
      <c r="AJ46" s="109" t="e">
        <f aca="false">SUM(AJ44,AJ45)</f>
        <v>#VALUE!</v>
      </c>
      <c r="AK46" s="109" t="e">
        <f aca="false">SUM(AK44,AK45)</f>
        <v>#VALUE!</v>
      </c>
      <c r="AL46" s="109" t="e">
        <f aca="false">SUM(AL44,AL45)</f>
        <v>#VALUE!</v>
      </c>
      <c r="AM46" s="109" t="e">
        <f aca="false">SUM(AM44,AM45)</f>
        <v>#VALUE!</v>
      </c>
      <c r="AN46" s="109" t="e">
        <f aca="false">SUM(AN44,AN45)</f>
        <v>#VALUE!</v>
      </c>
      <c r="AO46" s="109" t="e">
        <f aca="false">SUM(AO44,AO45)</f>
        <v>#VALUE!</v>
      </c>
      <c r="AP46" s="109" t="e">
        <f aca="false">SUM(AP44,AP45)</f>
        <v>#VALUE!</v>
      </c>
      <c r="AQ46" s="109" t="e">
        <f aca="false">SUM(AQ44,AQ45)</f>
        <v>#VALUE!</v>
      </c>
      <c r="AR46" s="109" t="e">
        <f aca="false">SUM(AR44,AR45)</f>
        <v>#VALUE!</v>
      </c>
      <c r="AS46" s="109" t="e">
        <f aca="false">SUM(AS44,AS45)</f>
        <v>#VALUE!</v>
      </c>
      <c r="AT46" s="109" t="e">
        <f aca="false">SUM(AT44,AT45)</f>
        <v>#VALUE!</v>
      </c>
      <c r="AU46" s="109" t="e">
        <f aca="false">SUM(AU44,AU45)</f>
        <v>#VALUE!</v>
      </c>
      <c r="AV46" s="109" t="e">
        <f aca="false">SUM(AV44,AV45)</f>
        <v>#VALUE!</v>
      </c>
      <c r="AW46" s="109" t="e">
        <f aca="false">SUM(AW44,AW45)</f>
        <v>#VALUE!</v>
      </c>
      <c r="AX46" s="109" t="e">
        <f aca="false">SUM(AX44,AX45)</f>
        <v>#VALUE!</v>
      </c>
      <c r="AY46" s="109" t="e">
        <f aca="false">SUM(AY44,AY45)</f>
        <v>#VALUE!</v>
      </c>
      <c r="AZ46" s="109" t="e">
        <f aca="false">SUM(AZ44,AZ45)</f>
        <v>#VALUE!</v>
      </c>
      <c r="BA46" s="109" t="e">
        <f aca="false">SUM(BA44,BA45)</f>
        <v>#VALUE!</v>
      </c>
      <c r="BB46" s="109" t="e">
        <f aca="false">SUM(BB44,BB45)</f>
        <v>#VALUE!</v>
      </c>
      <c r="BC46" s="109" t="e">
        <f aca="false">SUM(BC44,BC45)</f>
        <v>#VALUE!</v>
      </c>
      <c r="BD46" s="109" t="e">
        <f aca="false">SUM(BD44,BD45)</f>
        <v>#VALUE!</v>
      </c>
      <c r="BE46" s="109" t="e">
        <f aca="false">SUM(BE44,BE45)</f>
        <v>#VALUE!</v>
      </c>
      <c r="BF46" s="109" t="e">
        <f aca="false">SUM(BF44,BF45)</f>
        <v>#VALUE!</v>
      </c>
      <c r="BG46" s="109" t="e">
        <f aca="false">SUM(BG44,BG45)</f>
        <v>#VALUE!</v>
      </c>
    </row>
  </sheetData>
  <printOptions headings="false" gridLines="false" gridLinesSet="true" horizontalCentered="false" verticalCentered="false"/>
  <pageMargins left="0.590277777777778" right="0.590277777777778" top="0.590277777777778" bottom="0.590277777777778" header="0.511811023622047" footer="0.39375"/>
  <pageSetup paperSize="9" scale="100" fitToWidth="0" fitToHeight="1" pageOrder="downThenOver" orientation="landscape" blackAndWhite="false" draft="false" cellComments="none" horizontalDpi="300" verticalDpi="300" copies="1"/>
  <headerFooter differentFirst="false" differentOddEven="false">
    <oddHeader/>
    <oddFooter>&amp;C&amp;9Page &amp;P of &amp;N</oddFooter>
  </headerFooter>
  <colBreaks count="4" manualBreakCount="4">
    <brk id="15" man="true" max="65535" min="0"/>
    <brk id="28" man="true" max="65535" min="0"/>
    <brk id="41" man="true" max="65535" min="0"/>
    <brk id="54" man="true" max="65535" min="0"/>
  </col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H79"/>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11328125" defaultRowHeight="15.75" zeroHeight="false" outlineLevelRow="0" outlineLevelCol="0"/>
  <cols>
    <col collapsed="false" customWidth="true" hidden="false" outlineLevel="0" max="1" min="1" style="15" width="5.66"/>
    <col collapsed="false" customWidth="true" hidden="false" outlineLevel="0" max="2" min="2" style="16" width="38.11"/>
    <col collapsed="false" customWidth="true" hidden="false" outlineLevel="0" max="9" min="3" style="17" width="12.78"/>
    <col collapsed="false" customWidth="true" hidden="false" outlineLevel="0" max="55" min="10" style="19" width="12.78"/>
    <col collapsed="false" customWidth="true" hidden="false" outlineLevel="0" max="60" min="56" style="29" width="14.78"/>
    <col collapsed="false" customWidth="false" hidden="false" outlineLevel="0" max="1024" min="61" style="19" width="9.11"/>
  </cols>
  <sheetData>
    <row r="1" customFormat="false" ht="15.75" hidden="false" customHeight="true" outlineLevel="0" collapsed="false">
      <c r="B1" s="20" t="str">
        <f aca="false">IF(ISBLANK(Assumptions!$C$4),"Example Limited",Assumptions!$C$4)</f>
        <v>Example (Pty) Limited</v>
      </c>
      <c r="C1" s="21"/>
      <c r="Q1" s="110"/>
      <c r="AD1" s="110"/>
      <c r="AQ1" s="110"/>
    </row>
    <row r="2" customFormat="false" ht="15.75" hidden="false" customHeight="true" outlineLevel="0" collapsed="false">
      <c r="B2" s="22" t="s">
        <v>399</v>
      </c>
      <c r="C2" s="21"/>
    </row>
    <row r="3" s="35" customFormat="true" ht="15.75" hidden="false" customHeight="true" outlineLevel="0" collapsed="false">
      <c r="A3" s="111"/>
      <c r="B3" s="93" t="s">
        <v>312</v>
      </c>
      <c r="C3" s="40" t="s">
        <v>400</v>
      </c>
      <c r="D3" s="40" t="str">
        <f aca="false">IF(COLUMN(D4)-3&lt;=Assumptions!$C$8,"Q1",IF(COLUMN(D4)-3&lt;=SUM(Assumptions!$C$8:$C$9),"Q2",IF(COLUMN(D4)-3&lt;=SUM(Assumptions!$C$8:$C$10),"Q3","Q4")))</f>
        <v>Q1</v>
      </c>
      <c r="E3" s="40" t="str">
        <f aca="false">IF(COLUMN(E4)-3&lt;=Assumptions!$C$8,"Q1",IF(COLUMN(E4)-3&lt;=SUM(Assumptions!$C$8:$C$9),"Q2",IF(COLUMN(E4)-3&lt;=SUM(Assumptions!$C$8:$C$10),"Q3","Q4")))</f>
        <v>Q1</v>
      </c>
      <c r="F3" s="40" t="str">
        <f aca="false">IF(COLUMN(F4)-3&lt;=Assumptions!$C$8,"Q1",IF(COLUMN(F4)-3&lt;=SUM(Assumptions!$C$8:$C$9),"Q2",IF(COLUMN(F4)-3&lt;=SUM(Assumptions!$C$8:$C$10),"Q3","Q4")))</f>
        <v>Q1</v>
      </c>
      <c r="G3" s="40" t="str">
        <f aca="false">IF(COLUMN(G4)-3&lt;=Assumptions!$C$8,"Q1",IF(COLUMN(G4)-3&lt;=SUM(Assumptions!$C$8:$C$9),"Q2",IF(COLUMN(G4)-3&lt;=SUM(Assumptions!$C$8:$C$10),"Q3","Q4")))</f>
        <v>Q1</v>
      </c>
      <c r="H3" s="40" t="str">
        <f aca="false">IF(COLUMN(H4)-3&lt;=Assumptions!$C$8,"Q1",IF(COLUMN(H4)-3&lt;=SUM(Assumptions!$C$8:$C$9),"Q2",IF(COLUMN(H4)-3&lt;=SUM(Assumptions!$C$8:$C$10),"Q3","Q4")))</f>
        <v>Q1</v>
      </c>
      <c r="I3" s="40" t="str">
        <f aca="false">IF(COLUMN(I4)-3&lt;=Assumptions!$C$8,"Q1",IF(COLUMN(I4)-3&lt;=SUM(Assumptions!$C$8:$C$9),"Q2",IF(COLUMN(I4)-3&lt;=SUM(Assumptions!$C$8:$C$10),"Q3","Q4")))</f>
        <v>Q1</v>
      </c>
      <c r="J3" s="40" t="str">
        <f aca="false">IF(COLUMN(J4)-3&lt;=Assumptions!$C$8,"Q1",IF(COLUMN(J4)-3&lt;=SUM(Assumptions!$C$8:$C$9),"Q2",IF(COLUMN(J4)-3&lt;=SUM(Assumptions!$C$8:$C$10),"Q3","Q4")))</f>
        <v>Q1</v>
      </c>
      <c r="K3" s="40" t="str">
        <f aca="false">IF(COLUMN(K4)-3&lt;=Assumptions!$C$8,"Q1",IF(COLUMN(K4)-3&lt;=SUM(Assumptions!$C$8:$C$9),"Q2",IF(COLUMN(K4)-3&lt;=SUM(Assumptions!$C$8:$C$10),"Q3","Q4")))</f>
        <v>Q1</v>
      </c>
      <c r="L3" s="40" t="str">
        <f aca="false">IF(COLUMN(L4)-3&lt;=Assumptions!$C$8,"Q1",IF(COLUMN(L4)-3&lt;=SUM(Assumptions!$C$8:$C$9),"Q2",IF(COLUMN(L4)-3&lt;=SUM(Assumptions!$C$8:$C$10),"Q3","Q4")))</f>
        <v>Q1</v>
      </c>
      <c r="M3" s="40" t="str">
        <f aca="false">IF(COLUMN(M4)-3&lt;=Assumptions!$C$8,"Q1",IF(COLUMN(M4)-3&lt;=SUM(Assumptions!$C$8:$C$9),"Q2",IF(COLUMN(M4)-3&lt;=SUM(Assumptions!$C$8:$C$10),"Q3","Q4")))</f>
        <v>Q1</v>
      </c>
      <c r="N3" s="40" t="str">
        <f aca="false">IF(COLUMN(N4)-3&lt;=Assumptions!$C$8,"Q1",IF(COLUMN(N4)-3&lt;=SUM(Assumptions!$C$8:$C$9),"Q2",IF(COLUMN(N4)-3&lt;=SUM(Assumptions!$C$8:$C$10),"Q3","Q4")))</f>
        <v>Q1</v>
      </c>
      <c r="O3" s="40" t="str">
        <f aca="false">IF(COLUMN(O4)-3&lt;=Assumptions!$C$8,"Q1",IF(COLUMN(O4)-3&lt;=SUM(Assumptions!$C$8:$C$9),"Q2",IF(COLUMN(O4)-3&lt;=SUM(Assumptions!$C$8:$C$10),"Q3","Q4")))</f>
        <v>Q1</v>
      </c>
      <c r="P3" s="40" t="str">
        <f aca="false">IF(COLUMN(P4)-3&lt;=Assumptions!$C$8,"Q1",IF(COLUMN(P4)-3&lt;=SUM(Assumptions!$C$8:$C$9),"Q2",IF(COLUMN(P4)-3&lt;=SUM(Assumptions!$C$8:$C$10),"Q3","Q4")))</f>
        <v>Q1</v>
      </c>
      <c r="Q3" s="40" t="str">
        <f aca="false">IF(COLUMN(Q4)-3&lt;=Assumptions!$C$8,"Q1",IF(COLUMN(Q4)-3&lt;=SUM(Assumptions!$C$8:$C$9),"Q2",IF(COLUMN(Q4)-3&lt;=SUM(Assumptions!$C$8:$C$10),"Q3","Q4")))</f>
        <v>Q2</v>
      </c>
      <c r="R3" s="40" t="str">
        <f aca="false">IF(COLUMN(R4)-3&lt;=Assumptions!$C$8,"Q1",IF(COLUMN(R4)-3&lt;=SUM(Assumptions!$C$8:$C$9),"Q2",IF(COLUMN(R4)-3&lt;=SUM(Assumptions!$C$8:$C$10),"Q3","Q4")))</f>
        <v>Q2</v>
      </c>
      <c r="S3" s="40" t="str">
        <f aca="false">IF(COLUMN(S4)-3&lt;=Assumptions!$C$8,"Q1",IF(COLUMN(S4)-3&lt;=SUM(Assumptions!$C$8:$C$9),"Q2",IF(COLUMN(S4)-3&lt;=SUM(Assumptions!$C$8:$C$10),"Q3","Q4")))</f>
        <v>Q2</v>
      </c>
      <c r="T3" s="40" t="str">
        <f aca="false">IF(COLUMN(T4)-3&lt;=Assumptions!$C$8,"Q1",IF(COLUMN(T4)-3&lt;=SUM(Assumptions!$C$8:$C$9),"Q2",IF(COLUMN(T4)-3&lt;=SUM(Assumptions!$C$8:$C$10),"Q3","Q4")))</f>
        <v>Q2</v>
      </c>
      <c r="U3" s="40" t="str">
        <f aca="false">IF(COLUMN(U4)-3&lt;=Assumptions!$C$8,"Q1",IF(COLUMN(U4)-3&lt;=SUM(Assumptions!$C$8:$C$9),"Q2",IF(COLUMN(U4)-3&lt;=SUM(Assumptions!$C$8:$C$10),"Q3","Q4")))</f>
        <v>Q2</v>
      </c>
      <c r="V3" s="40" t="str">
        <f aca="false">IF(COLUMN(V4)-3&lt;=Assumptions!$C$8,"Q1",IF(COLUMN(V4)-3&lt;=SUM(Assumptions!$C$8:$C$9),"Q2",IF(COLUMN(V4)-3&lt;=SUM(Assumptions!$C$8:$C$10),"Q3","Q4")))</f>
        <v>Q2</v>
      </c>
      <c r="W3" s="40" t="str">
        <f aca="false">IF(COLUMN(W4)-3&lt;=Assumptions!$C$8,"Q1",IF(COLUMN(W4)-3&lt;=SUM(Assumptions!$C$8:$C$9),"Q2",IF(COLUMN(W4)-3&lt;=SUM(Assumptions!$C$8:$C$10),"Q3","Q4")))</f>
        <v>Q2</v>
      </c>
      <c r="X3" s="40" t="str">
        <f aca="false">IF(COLUMN(X4)-3&lt;=Assumptions!$C$8,"Q1",IF(COLUMN(X4)-3&lt;=SUM(Assumptions!$C$8:$C$9),"Q2",IF(COLUMN(X4)-3&lt;=SUM(Assumptions!$C$8:$C$10),"Q3","Q4")))</f>
        <v>Q2</v>
      </c>
      <c r="Y3" s="40" t="str">
        <f aca="false">IF(COLUMN(Y4)-3&lt;=Assumptions!$C$8,"Q1",IF(COLUMN(Y4)-3&lt;=SUM(Assumptions!$C$8:$C$9),"Q2",IF(COLUMN(Y4)-3&lt;=SUM(Assumptions!$C$8:$C$10),"Q3","Q4")))</f>
        <v>Q2</v>
      </c>
      <c r="Z3" s="40" t="str">
        <f aca="false">IF(COLUMN(Z4)-3&lt;=Assumptions!$C$8,"Q1",IF(COLUMN(Z4)-3&lt;=SUM(Assumptions!$C$8:$C$9),"Q2",IF(COLUMN(Z4)-3&lt;=SUM(Assumptions!$C$8:$C$10),"Q3","Q4")))</f>
        <v>Q2</v>
      </c>
      <c r="AA3" s="40" t="str">
        <f aca="false">IF(COLUMN(AA4)-3&lt;=Assumptions!$C$8,"Q1",IF(COLUMN(AA4)-3&lt;=SUM(Assumptions!$C$8:$C$9),"Q2",IF(COLUMN(AA4)-3&lt;=SUM(Assumptions!$C$8:$C$10),"Q3","Q4")))</f>
        <v>Q2</v>
      </c>
      <c r="AB3" s="40" t="str">
        <f aca="false">IF(COLUMN(AB4)-3&lt;=Assumptions!$C$8,"Q1",IF(COLUMN(AB4)-3&lt;=SUM(Assumptions!$C$8:$C$9),"Q2",IF(COLUMN(AB4)-3&lt;=SUM(Assumptions!$C$8:$C$10),"Q3","Q4")))</f>
        <v>Q2</v>
      </c>
      <c r="AC3" s="40" t="str">
        <f aca="false">IF(COLUMN(AC4)-3&lt;=Assumptions!$C$8,"Q1",IF(COLUMN(AC4)-3&lt;=SUM(Assumptions!$C$8:$C$9),"Q2",IF(COLUMN(AC4)-3&lt;=SUM(Assumptions!$C$8:$C$10),"Q3","Q4")))</f>
        <v>Q2</v>
      </c>
      <c r="AD3" s="40" t="str">
        <f aca="false">IF(COLUMN(AD4)-3&lt;=Assumptions!$C$8,"Q1",IF(COLUMN(AD4)-3&lt;=SUM(Assumptions!$C$8:$C$9),"Q2",IF(COLUMN(AD4)-3&lt;=SUM(Assumptions!$C$8:$C$10),"Q3","Q4")))</f>
        <v>Q3</v>
      </c>
      <c r="AE3" s="40" t="str">
        <f aca="false">IF(COLUMN(AE4)-3&lt;=Assumptions!$C$8,"Q1",IF(COLUMN(AE4)-3&lt;=SUM(Assumptions!$C$8:$C$9),"Q2",IF(COLUMN(AE4)-3&lt;=SUM(Assumptions!$C$8:$C$10),"Q3","Q4")))</f>
        <v>Q3</v>
      </c>
      <c r="AF3" s="40" t="str">
        <f aca="false">IF(COLUMN(AF4)-3&lt;=Assumptions!$C$8,"Q1",IF(COLUMN(AF4)-3&lt;=SUM(Assumptions!$C$8:$C$9),"Q2",IF(COLUMN(AF4)-3&lt;=SUM(Assumptions!$C$8:$C$10),"Q3","Q4")))</f>
        <v>Q3</v>
      </c>
      <c r="AG3" s="40" t="str">
        <f aca="false">IF(COLUMN(AG4)-3&lt;=Assumptions!$C$8,"Q1",IF(COLUMN(AG4)-3&lt;=SUM(Assumptions!$C$8:$C$9),"Q2",IF(COLUMN(AG4)-3&lt;=SUM(Assumptions!$C$8:$C$10),"Q3","Q4")))</f>
        <v>Q3</v>
      </c>
      <c r="AH3" s="40" t="str">
        <f aca="false">IF(COLUMN(AH4)-3&lt;=Assumptions!$C$8,"Q1",IF(COLUMN(AH4)-3&lt;=SUM(Assumptions!$C$8:$C$9),"Q2",IF(COLUMN(AH4)-3&lt;=SUM(Assumptions!$C$8:$C$10),"Q3","Q4")))</f>
        <v>Q3</v>
      </c>
      <c r="AI3" s="40" t="str">
        <f aca="false">IF(COLUMN(AI4)-3&lt;=Assumptions!$C$8,"Q1",IF(COLUMN(AI4)-3&lt;=SUM(Assumptions!$C$8:$C$9),"Q2",IF(COLUMN(AI4)-3&lt;=SUM(Assumptions!$C$8:$C$10),"Q3","Q4")))</f>
        <v>Q3</v>
      </c>
      <c r="AJ3" s="40" t="str">
        <f aca="false">IF(COLUMN(AJ4)-3&lt;=Assumptions!$C$8,"Q1",IF(COLUMN(AJ4)-3&lt;=SUM(Assumptions!$C$8:$C$9),"Q2",IF(COLUMN(AJ4)-3&lt;=SUM(Assumptions!$C$8:$C$10),"Q3","Q4")))</f>
        <v>Q3</v>
      </c>
      <c r="AK3" s="40" t="str">
        <f aca="false">IF(COLUMN(AK4)-3&lt;=Assumptions!$C$8,"Q1",IF(COLUMN(AK4)-3&lt;=SUM(Assumptions!$C$8:$C$9),"Q2",IF(COLUMN(AK4)-3&lt;=SUM(Assumptions!$C$8:$C$10),"Q3","Q4")))</f>
        <v>Q3</v>
      </c>
      <c r="AL3" s="40" t="str">
        <f aca="false">IF(COLUMN(AL4)-3&lt;=Assumptions!$C$8,"Q1",IF(COLUMN(AL4)-3&lt;=SUM(Assumptions!$C$8:$C$9),"Q2",IF(COLUMN(AL4)-3&lt;=SUM(Assumptions!$C$8:$C$10),"Q3","Q4")))</f>
        <v>Q3</v>
      </c>
      <c r="AM3" s="40" t="str">
        <f aca="false">IF(COLUMN(AM4)-3&lt;=Assumptions!$C$8,"Q1",IF(COLUMN(AM4)-3&lt;=SUM(Assumptions!$C$8:$C$9),"Q2",IF(COLUMN(AM4)-3&lt;=SUM(Assumptions!$C$8:$C$10),"Q3","Q4")))</f>
        <v>Q3</v>
      </c>
      <c r="AN3" s="40" t="str">
        <f aca="false">IF(COLUMN(AN4)-3&lt;=Assumptions!$C$8,"Q1",IF(COLUMN(AN4)-3&lt;=SUM(Assumptions!$C$8:$C$9),"Q2",IF(COLUMN(AN4)-3&lt;=SUM(Assumptions!$C$8:$C$10),"Q3","Q4")))</f>
        <v>Q3</v>
      </c>
      <c r="AO3" s="40" t="str">
        <f aca="false">IF(COLUMN(AO4)-3&lt;=Assumptions!$C$8,"Q1",IF(COLUMN(AO4)-3&lt;=SUM(Assumptions!$C$8:$C$9),"Q2",IF(COLUMN(AO4)-3&lt;=SUM(Assumptions!$C$8:$C$10),"Q3","Q4")))</f>
        <v>Q3</v>
      </c>
      <c r="AP3" s="40" t="str">
        <f aca="false">IF(COLUMN(AP4)-3&lt;=Assumptions!$C$8,"Q1",IF(COLUMN(AP4)-3&lt;=SUM(Assumptions!$C$8:$C$9),"Q2",IF(COLUMN(AP4)-3&lt;=SUM(Assumptions!$C$8:$C$10),"Q3","Q4")))</f>
        <v>Q3</v>
      </c>
      <c r="AQ3" s="40" t="str">
        <f aca="false">IF(COLUMN(AQ4)-3&lt;=Assumptions!$C$8,"Q1",IF(COLUMN(AQ4)-3&lt;=SUM(Assumptions!$C$8:$C$9),"Q2",IF(COLUMN(AQ4)-3&lt;=SUM(Assumptions!$C$8:$C$10),"Q3","Q4")))</f>
        <v>Q4</v>
      </c>
      <c r="AR3" s="40" t="str">
        <f aca="false">IF(COLUMN(AR4)-3&lt;=Assumptions!$C$8,"Q1",IF(COLUMN(AR4)-3&lt;=SUM(Assumptions!$C$8:$C$9),"Q2",IF(COLUMN(AR4)-3&lt;=SUM(Assumptions!$C$8:$C$10),"Q3","Q4")))</f>
        <v>Q4</v>
      </c>
      <c r="AS3" s="40" t="str">
        <f aca="false">IF(COLUMN(AS4)-3&lt;=Assumptions!$C$8,"Q1",IF(COLUMN(AS4)-3&lt;=SUM(Assumptions!$C$8:$C$9),"Q2",IF(COLUMN(AS4)-3&lt;=SUM(Assumptions!$C$8:$C$10),"Q3","Q4")))</f>
        <v>Q4</v>
      </c>
      <c r="AT3" s="40" t="str">
        <f aca="false">IF(COLUMN(AT4)-3&lt;=Assumptions!$C$8,"Q1",IF(COLUMN(AT4)-3&lt;=SUM(Assumptions!$C$8:$C$9),"Q2",IF(COLUMN(AT4)-3&lt;=SUM(Assumptions!$C$8:$C$10),"Q3","Q4")))</f>
        <v>Q4</v>
      </c>
      <c r="AU3" s="40" t="str">
        <f aca="false">IF(COLUMN(AU4)-3&lt;=Assumptions!$C$8,"Q1",IF(COLUMN(AU4)-3&lt;=SUM(Assumptions!$C$8:$C$9),"Q2",IF(COLUMN(AU4)-3&lt;=SUM(Assumptions!$C$8:$C$10),"Q3","Q4")))</f>
        <v>Q4</v>
      </c>
      <c r="AV3" s="40" t="str">
        <f aca="false">IF(COLUMN(AV4)-3&lt;=Assumptions!$C$8,"Q1",IF(COLUMN(AV4)-3&lt;=SUM(Assumptions!$C$8:$C$9),"Q2",IF(COLUMN(AV4)-3&lt;=SUM(Assumptions!$C$8:$C$10),"Q3","Q4")))</f>
        <v>Q4</v>
      </c>
      <c r="AW3" s="40" t="str">
        <f aca="false">IF(COLUMN(AW4)-3&lt;=Assumptions!$C$8,"Q1",IF(COLUMN(AW4)-3&lt;=SUM(Assumptions!$C$8:$C$9),"Q2",IF(COLUMN(AW4)-3&lt;=SUM(Assumptions!$C$8:$C$10),"Q3","Q4")))</f>
        <v>Q4</v>
      </c>
      <c r="AX3" s="40" t="str">
        <f aca="false">IF(COLUMN(AX4)-3&lt;=Assumptions!$C$8,"Q1",IF(COLUMN(AX4)-3&lt;=SUM(Assumptions!$C$8:$C$9),"Q2",IF(COLUMN(AX4)-3&lt;=SUM(Assumptions!$C$8:$C$10),"Q3","Q4")))</f>
        <v>Q4</v>
      </c>
      <c r="AY3" s="40" t="str">
        <f aca="false">IF(COLUMN(AY4)-3&lt;=Assumptions!$C$8,"Q1",IF(COLUMN(AY4)-3&lt;=SUM(Assumptions!$C$8:$C$9),"Q2",IF(COLUMN(AY4)-3&lt;=SUM(Assumptions!$C$8:$C$10),"Q3","Q4")))</f>
        <v>Q4</v>
      </c>
      <c r="AZ3" s="40" t="str">
        <f aca="false">IF(COLUMN(AZ4)-3&lt;=Assumptions!$C$8,"Q1",IF(COLUMN(AZ4)-3&lt;=SUM(Assumptions!$C$8:$C$9),"Q2",IF(COLUMN(AZ4)-3&lt;=SUM(Assumptions!$C$8:$C$10),"Q3","Q4")))</f>
        <v>Q4</v>
      </c>
      <c r="BA3" s="40" t="str">
        <f aca="false">IF(COLUMN(BA4)-3&lt;=Assumptions!$C$8,"Q1",IF(COLUMN(BA4)-3&lt;=SUM(Assumptions!$C$8:$C$9),"Q2",IF(COLUMN(BA4)-3&lt;=SUM(Assumptions!$C$8:$C$10),"Q3","Q4")))</f>
        <v>Q4</v>
      </c>
      <c r="BB3" s="40" t="str">
        <f aca="false">IF(COLUMN(BB4)-3&lt;=Assumptions!$C$8,"Q1",IF(COLUMN(BB4)-3&lt;=SUM(Assumptions!$C$8:$C$9),"Q2",IF(COLUMN(BB4)-3&lt;=SUM(Assumptions!$C$8:$C$10),"Q3","Q4")))</f>
        <v>Q4</v>
      </c>
      <c r="BC3" s="40" t="str">
        <f aca="false">IF(COLUMN(BC4)-3&lt;=Assumptions!$C$8,"Q1",IF(COLUMN(BC4)-3&lt;=SUM(Assumptions!$C$8:$C$9),"Q2",IF(COLUMN(BC4)-3&lt;=SUM(Assumptions!$C$8:$C$10),"Q3","Q4")))</f>
        <v>Q4</v>
      </c>
      <c r="BD3" s="56" t="s">
        <v>313</v>
      </c>
      <c r="BE3" s="56" t="s">
        <v>314</v>
      </c>
      <c r="BF3" s="56" t="s">
        <v>315</v>
      </c>
      <c r="BG3" s="56" t="s">
        <v>316</v>
      </c>
      <c r="BH3" s="56"/>
    </row>
    <row r="4" s="63" customFormat="true" ht="18" hidden="false" customHeight="true" outlineLevel="0" collapsed="false">
      <c r="A4" s="112"/>
      <c r="B4" s="60"/>
      <c r="C4" s="61" t="n">
        <f aca="true">IF(ISBLANK(Assumptions!$C$5)=TRUE(),DATE(YEAR(TODAY()),MONTH(TODAY()),0),DATE(YEAR(Assumptions!$C$5),MONTH(Assumptions!$C$5),DAY(Assumptions!$C$5)-1))</f>
        <v>44255</v>
      </c>
      <c r="D4" s="61" t="n">
        <f aca="true">IF(ISBLANK(Assumptions!$C$5)=TRUE(),DATE(YEAR(TODAY()),MONTH(TODAY()),7),DATE(YEAR(Assumptions!$C$5),MONTH(Assumptions!$C$5),DAY(Assumptions!$C$5)+6))</f>
        <v>44262</v>
      </c>
      <c r="E4" s="61" t="n">
        <f aca="true">DATE(YEAR(OFFSET(E3,1,-1,1,1)),MONTH(OFFSET(E3,1,-1,1,1)),DAY(OFFSET(E3,1,-1,1,1))+7)</f>
        <v>44269</v>
      </c>
      <c r="F4" s="61" t="n">
        <f aca="true">DATE(YEAR(OFFSET(F3,1,-1,1,1)),MONTH(OFFSET(F3,1,-1,1,1)),DAY(OFFSET(F3,1,-1,1,1))+7)</f>
        <v>44276</v>
      </c>
      <c r="G4" s="61" t="n">
        <f aca="true">DATE(YEAR(OFFSET(G3,1,-1,1,1)),MONTH(OFFSET(G3,1,-1,1,1)),DAY(OFFSET(G3,1,-1,1,1))+7)</f>
        <v>44283</v>
      </c>
      <c r="H4" s="61" t="n">
        <f aca="true">DATE(YEAR(OFFSET(H3,1,-1,1,1)),MONTH(OFFSET(H3,1,-1,1,1)),DAY(OFFSET(H3,1,-1,1,1))+7)</f>
        <v>44290</v>
      </c>
      <c r="I4" s="61" t="n">
        <f aca="true">DATE(YEAR(OFFSET(I3,1,-1,1,1)),MONTH(OFFSET(I3,1,-1,1,1)),DAY(OFFSET(I3,1,-1,1,1))+7)</f>
        <v>44297</v>
      </c>
      <c r="J4" s="61" t="n">
        <f aca="true">DATE(YEAR(OFFSET(J3,1,-1,1,1)),MONTH(OFFSET(J3,1,-1,1,1)),DAY(OFFSET(J3,1,-1,1,1))+7)</f>
        <v>44304</v>
      </c>
      <c r="K4" s="61" t="n">
        <f aca="true">DATE(YEAR(OFFSET(K3,1,-1,1,1)),MONTH(OFFSET(K3,1,-1,1,1)),DAY(OFFSET(K3,1,-1,1,1))+7)</f>
        <v>44311</v>
      </c>
      <c r="L4" s="61" t="n">
        <f aca="true">DATE(YEAR(OFFSET(L3,1,-1,1,1)),MONTH(OFFSET(L3,1,-1,1,1)),DAY(OFFSET(L3,1,-1,1,1))+7)</f>
        <v>44318</v>
      </c>
      <c r="M4" s="61" t="n">
        <f aca="true">DATE(YEAR(OFFSET(M3,1,-1,1,1)),MONTH(OFFSET(M3,1,-1,1,1)),DAY(OFFSET(M3,1,-1,1,1))+7)</f>
        <v>44325</v>
      </c>
      <c r="N4" s="61" t="n">
        <f aca="true">DATE(YEAR(OFFSET(N3,1,-1,1,1)),MONTH(OFFSET(N3,1,-1,1,1)),DAY(OFFSET(N3,1,-1,1,1))+7)</f>
        <v>44332</v>
      </c>
      <c r="O4" s="61" t="n">
        <f aca="true">DATE(YEAR(OFFSET(O3,1,-1,1,1)),MONTH(OFFSET(O3,1,-1,1,1)),DAY(OFFSET(O3,1,-1,1,1))+7)</f>
        <v>44339</v>
      </c>
      <c r="P4" s="61" t="n">
        <f aca="true">DATE(YEAR(OFFSET(P3,1,-1,1,1)),MONTH(OFFSET(P3,1,-1,1,1)),DAY(OFFSET(P3,1,-1,1,1))+7)</f>
        <v>44346</v>
      </c>
      <c r="Q4" s="61" t="n">
        <f aca="true">DATE(YEAR(OFFSET(Q3,1,-1,1,1)),MONTH(OFFSET(Q3,1,-1,1,1)),DAY(OFFSET(Q3,1,-1,1,1))+7)</f>
        <v>44353</v>
      </c>
      <c r="R4" s="61" t="n">
        <f aca="true">DATE(YEAR(OFFSET(R3,1,-1,1,1)),MONTH(OFFSET(R3,1,-1,1,1)),DAY(OFFSET(R3,1,-1,1,1))+7)</f>
        <v>44360</v>
      </c>
      <c r="S4" s="61" t="n">
        <f aca="true">DATE(YEAR(OFFSET(S3,1,-1,1,1)),MONTH(OFFSET(S3,1,-1,1,1)),DAY(OFFSET(S3,1,-1,1,1))+7)</f>
        <v>44367</v>
      </c>
      <c r="T4" s="61" t="n">
        <f aca="true">DATE(YEAR(OFFSET(T3,1,-1,1,1)),MONTH(OFFSET(T3,1,-1,1,1)),DAY(OFFSET(T3,1,-1,1,1))+7)</f>
        <v>44374</v>
      </c>
      <c r="U4" s="61" t="n">
        <f aca="true">DATE(YEAR(OFFSET(U3,1,-1,1,1)),MONTH(OFFSET(U3,1,-1,1,1)),DAY(OFFSET(U3,1,-1,1,1))+7)</f>
        <v>44381</v>
      </c>
      <c r="V4" s="61" t="n">
        <f aca="true">DATE(YEAR(OFFSET(V3,1,-1,1,1)),MONTH(OFFSET(V3,1,-1,1,1)),DAY(OFFSET(V3,1,-1,1,1))+7)</f>
        <v>44388</v>
      </c>
      <c r="W4" s="61" t="n">
        <f aca="true">DATE(YEAR(OFFSET(W3,1,-1,1,1)),MONTH(OFFSET(W3,1,-1,1,1)),DAY(OFFSET(W3,1,-1,1,1))+7)</f>
        <v>44395</v>
      </c>
      <c r="X4" s="61" t="n">
        <f aca="true">DATE(YEAR(OFFSET(X3,1,-1,1,1)),MONTH(OFFSET(X3,1,-1,1,1)),DAY(OFFSET(X3,1,-1,1,1))+7)</f>
        <v>44402</v>
      </c>
      <c r="Y4" s="61" t="n">
        <f aca="true">DATE(YEAR(OFFSET(Y3,1,-1,1,1)),MONTH(OFFSET(Y3,1,-1,1,1)),DAY(OFFSET(Y3,1,-1,1,1))+7)</f>
        <v>44409</v>
      </c>
      <c r="Z4" s="61" t="n">
        <f aca="true">DATE(YEAR(OFFSET(Z3,1,-1,1,1)),MONTH(OFFSET(Z3,1,-1,1,1)),DAY(OFFSET(Z3,1,-1,1,1))+7)</f>
        <v>44416</v>
      </c>
      <c r="AA4" s="61" t="n">
        <f aca="true">DATE(YEAR(OFFSET(AA3,1,-1,1,1)),MONTH(OFFSET(AA3,1,-1,1,1)),DAY(OFFSET(AA3,1,-1,1,1))+7)</f>
        <v>44423</v>
      </c>
      <c r="AB4" s="61" t="n">
        <f aca="true">DATE(YEAR(OFFSET(AB3,1,-1,1,1)),MONTH(OFFSET(AB3,1,-1,1,1)),DAY(OFFSET(AB3,1,-1,1,1))+7)</f>
        <v>44430</v>
      </c>
      <c r="AC4" s="61" t="n">
        <f aca="true">DATE(YEAR(OFFSET(AC3,1,-1,1,1)),MONTH(OFFSET(AC3,1,-1,1,1)),DAY(OFFSET(AC3,1,-1,1,1))+7)</f>
        <v>44437</v>
      </c>
      <c r="AD4" s="61" t="n">
        <f aca="true">DATE(YEAR(OFFSET(AD3,1,-1,1,1)),MONTH(OFFSET(AD3,1,-1,1,1)),DAY(OFFSET(AD3,1,-1,1,1))+7)</f>
        <v>44444</v>
      </c>
      <c r="AE4" s="61" t="n">
        <f aca="true">DATE(YEAR(OFFSET(AE3,1,-1,1,1)),MONTH(OFFSET(AE3,1,-1,1,1)),DAY(OFFSET(AE3,1,-1,1,1))+7)</f>
        <v>44451</v>
      </c>
      <c r="AF4" s="61" t="n">
        <f aca="true">DATE(YEAR(OFFSET(AF3,1,-1,1,1)),MONTH(OFFSET(AF3,1,-1,1,1)),DAY(OFFSET(AF3,1,-1,1,1))+7)</f>
        <v>44458</v>
      </c>
      <c r="AG4" s="61" t="n">
        <f aca="true">DATE(YEAR(OFFSET(AG3,1,-1,1,1)),MONTH(OFFSET(AG3,1,-1,1,1)),DAY(OFFSET(AG3,1,-1,1,1))+7)</f>
        <v>44465</v>
      </c>
      <c r="AH4" s="61" t="n">
        <f aca="true">DATE(YEAR(OFFSET(AH3,1,-1,1,1)),MONTH(OFFSET(AH3,1,-1,1,1)),DAY(OFFSET(AH3,1,-1,1,1))+7)</f>
        <v>44472</v>
      </c>
      <c r="AI4" s="61" t="n">
        <f aca="true">DATE(YEAR(OFFSET(AI3,1,-1,1,1)),MONTH(OFFSET(AI3,1,-1,1,1)),DAY(OFFSET(AI3,1,-1,1,1))+7)</f>
        <v>44479</v>
      </c>
      <c r="AJ4" s="61" t="n">
        <f aca="true">DATE(YEAR(OFFSET(AJ3,1,-1,1,1)),MONTH(OFFSET(AJ3,1,-1,1,1)),DAY(OFFSET(AJ3,1,-1,1,1))+7)</f>
        <v>44486</v>
      </c>
      <c r="AK4" s="61" t="n">
        <f aca="true">DATE(YEAR(OFFSET(AK3,1,-1,1,1)),MONTH(OFFSET(AK3,1,-1,1,1)),DAY(OFFSET(AK3,1,-1,1,1))+7)</f>
        <v>44493</v>
      </c>
      <c r="AL4" s="61" t="n">
        <f aca="true">DATE(YEAR(OFFSET(AL3,1,-1,1,1)),MONTH(OFFSET(AL3,1,-1,1,1)),DAY(OFFSET(AL3,1,-1,1,1))+7)</f>
        <v>44500</v>
      </c>
      <c r="AM4" s="61" t="n">
        <f aca="true">DATE(YEAR(OFFSET(AM3,1,-1,1,1)),MONTH(OFFSET(AM3,1,-1,1,1)),DAY(OFFSET(AM3,1,-1,1,1))+7)</f>
        <v>44507</v>
      </c>
      <c r="AN4" s="61" t="n">
        <f aca="true">DATE(YEAR(OFFSET(AN3,1,-1,1,1)),MONTH(OFFSET(AN3,1,-1,1,1)),DAY(OFFSET(AN3,1,-1,1,1))+7)</f>
        <v>44514</v>
      </c>
      <c r="AO4" s="61" t="n">
        <f aca="true">DATE(YEAR(OFFSET(AO3,1,-1,1,1)),MONTH(OFFSET(AO3,1,-1,1,1)),DAY(OFFSET(AO3,1,-1,1,1))+7)</f>
        <v>44521</v>
      </c>
      <c r="AP4" s="61" t="n">
        <f aca="true">DATE(YEAR(OFFSET(AP3,1,-1,1,1)),MONTH(OFFSET(AP3,1,-1,1,1)),DAY(OFFSET(AP3,1,-1,1,1))+7)</f>
        <v>44528</v>
      </c>
      <c r="AQ4" s="61" t="n">
        <f aca="true">DATE(YEAR(OFFSET(AQ3,1,-1,1,1)),MONTH(OFFSET(AQ3,1,-1,1,1)),DAY(OFFSET(AQ3,1,-1,1,1))+7)</f>
        <v>44535</v>
      </c>
      <c r="AR4" s="61" t="n">
        <f aca="true">DATE(YEAR(OFFSET(AR3,1,-1,1,1)),MONTH(OFFSET(AR3,1,-1,1,1)),DAY(OFFSET(AR3,1,-1,1,1))+7)</f>
        <v>44542</v>
      </c>
      <c r="AS4" s="61" t="n">
        <f aca="true">DATE(YEAR(OFFSET(AS3,1,-1,1,1)),MONTH(OFFSET(AS3,1,-1,1,1)),DAY(OFFSET(AS3,1,-1,1,1))+7)</f>
        <v>44549</v>
      </c>
      <c r="AT4" s="61" t="n">
        <f aca="true">DATE(YEAR(OFFSET(AT3,1,-1,1,1)),MONTH(OFFSET(AT3,1,-1,1,1)),DAY(OFFSET(AT3,1,-1,1,1))+7)</f>
        <v>44556</v>
      </c>
      <c r="AU4" s="61" t="n">
        <f aca="true">DATE(YEAR(OFFSET(AU3,1,-1,1,1)),MONTH(OFFSET(AU3,1,-1,1,1)),DAY(OFFSET(AU3,1,-1,1,1))+7)</f>
        <v>44563</v>
      </c>
      <c r="AV4" s="61" t="n">
        <f aca="true">DATE(YEAR(OFFSET(AV3,1,-1,1,1)),MONTH(OFFSET(AV3,1,-1,1,1)),DAY(OFFSET(AV3,1,-1,1,1))+7)</f>
        <v>44570</v>
      </c>
      <c r="AW4" s="61" t="n">
        <f aca="true">DATE(YEAR(OFFSET(AW3,1,-1,1,1)),MONTH(OFFSET(AW3,1,-1,1,1)),DAY(OFFSET(AW3,1,-1,1,1))+7)</f>
        <v>44577</v>
      </c>
      <c r="AX4" s="61" t="n">
        <f aca="true">DATE(YEAR(OFFSET(AX3,1,-1,1,1)),MONTH(OFFSET(AX3,1,-1,1,1)),DAY(OFFSET(AX3,1,-1,1,1))+7)</f>
        <v>44584</v>
      </c>
      <c r="AY4" s="61" t="n">
        <f aca="true">DATE(YEAR(OFFSET(AY3,1,-1,1,1)),MONTH(OFFSET(AY3,1,-1,1,1)),DAY(OFFSET(AY3,1,-1,1,1))+7)</f>
        <v>44591</v>
      </c>
      <c r="AZ4" s="61" t="n">
        <f aca="true">DATE(YEAR(OFFSET(AZ3,1,-1,1,1)),MONTH(OFFSET(AZ3,1,-1,1,1)),DAY(OFFSET(AZ3,1,-1,1,1))+7)</f>
        <v>44598</v>
      </c>
      <c r="BA4" s="61" t="n">
        <f aca="true">DATE(YEAR(OFFSET(BA3,1,-1,1,1)),MONTH(OFFSET(BA3,1,-1,1,1)),DAY(OFFSET(BA3,1,-1,1,1))+7)</f>
        <v>44605</v>
      </c>
      <c r="BB4" s="61" t="n">
        <f aca="true">DATE(YEAR(OFFSET(BB3,1,-1,1,1)),MONTH(OFFSET(BB3,1,-1,1,1)),DAY(OFFSET(BB3,1,-1,1,1))+7)</f>
        <v>44612</v>
      </c>
      <c r="BC4" s="61" t="n">
        <f aca="true">DATE(YEAR(OFFSET(BC3,1,-1,1,1)),MONTH(OFFSET(BC3,1,-1,1,1)),DAY(OFFSET(BC3,1,-1,1,1))+7)</f>
        <v>44619</v>
      </c>
      <c r="BD4" s="62" t="s">
        <v>317</v>
      </c>
      <c r="BE4" s="62" t="s">
        <v>318</v>
      </c>
      <c r="BF4" s="62" t="s">
        <v>319</v>
      </c>
      <c r="BG4" s="62" t="s">
        <v>320</v>
      </c>
      <c r="BH4" s="62" t="str">
        <f aca="true">"Total "&amp;YEAR(OFFSET($BD$4,0,-1,1,1))</f>
        <v>Total 2022</v>
      </c>
    </row>
    <row r="5" s="29" customFormat="true" ht="15.75" hidden="false" customHeight="true" outlineLevel="0" collapsed="false">
      <c r="A5" s="25"/>
      <c r="B5" s="23" t="s">
        <v>401</v>
      </c>
      <c r="C5" s="67"/>
      <c r="D5" s="67"/>
      <c r="E5" s="67"/>
      <c r="F5" s="67"/>
      <c r="G5" s="67"/>
      <c r="H5" s="67"/>
      <c r="I5" s="67"/>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row>
    <row r="6" s="29" customFormat="true" ht="15.75" hidden="false" customHeight="true" outlineLevel="0" collapsed="false">
      <c r="A6" s="25"/>
      <c r="B6" s="23" t="s">
        <v>70</v>
      </c>
      <c r="C6" s="69"/>
      <c r="D6" s="69"/>
      <c r="E6" s="69"/>
      <c r="F6" s="69"/>
      <c r="G6" s="69"/>
      <c r="H6" s="69"/>
      <c r="I6" s="69"/>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row>
    <row r="7" customFormat="false" ht="15.75" hidden="false" customHeight="true" outlineLevel="0" collapsed="false">
      <c r="A7" s="15" t="s">
        <v>225</v>
      </c>
      <c r="B7" s="16" t="s">
        <v>280</v>
      </c>
      <c r="C7" s="68" t="n">
        <f aca="false">SUMIF(Assumptions!$A$81:$C$104,$A7,Assumptions!$C$81:$C$104)</f>
        <v>1050000</v>
      </c>
      <c r="D7" s="68" t="n">
        <f aca="true">OFFSET(D$4,ROW($B7)-ROW($B$4),-1,1,1)-OFFSET(CashFlow!$B28,0,COLUMN(D$4)-COLUMN($C$4),1,1)-OFFSET(CashFlow!$B10,0,COLUMN(D$4)-COLUMN($C$4),1,1)</f>
        <v>1050000</v>
      </c>
      <c r="E7" s="68" t="n">
        <f aca="true">OFFSET(E$4,ROW($B7)-ROW($B$4),-1,1,1)-OFFSET(CashFlow!$B28,0,COLUMN(E$4)-COLUMN($C$4),1,1)-OFFSET(CashFlow!$B10,0,COLUMN(E$4)-COLUMN($C$4),1,1)</f>
        <v>1050000</v>
      </c>
      <c r="F7" s="68" t="n">
        <f aca="true">OFFSET(F$4,ROW($B7)-ROW($B$4),-1,1,1)-OFFSET(CashFlow!$B28,0,COLUMN(F$4)-COLUMN($C$4),1,1)-OFFSET(CashFlow!$B10,0,COLUMN(F$4)-COLUMN($C$4),1,1)</f>
        <v>1050000</v>
      </c>
      <c r="G7" s="68" t="n">
        <f aca="true">OFFSET(G$4,ROW($B7)-ROW($B$4),-1,1,1)-OFFSET(CashFlow!$B28,0,COLUMN(G$4)-COLUMN($C$4),1,1)-OFFSET(CashFlow!$B10,0,COLUMN(G$4)-COLUMN($C$4),1,1)</f>
        <v>1050000</v>
      </c>
      <c r="H7" s="68" t="n">
        <f aca="true">OFFSET(H$4,ROW($B7)-ROW($B$4),-1,1,1)-OFFSET(CashFlow!$B28,0,COLUMN(H$4)-COLUMN($C$4),1,1)-OFFSET(CashFlow!$B10,0,COLUMN(H$4)-COLUMN($C$4),1,1)</f>
        <v>1035000</v>
      </c>
      <c r="I7" s="68" t="n">
        <f aca="true">OFFSET(I$4,ROW($B7)-ROW($B$4),-1,1,1)-OFFSET(CashFlow!$B28,0,COLUMN(I$4)-COLUMN($C$4),1,1)-OFFSET(CashFlow!$B10,0,COLUMN(I$4)-COLUMN($C$4),1,1)</f>
        <v>1035000</v>
      </c>
      <c r="J7" s="68" t="n">
        <f aca="true">OFFSET(J$4,ROW($B7)-ROW($B$4),-1,1,1)-OFFSET(CashFlow!$B28,0,COLUMN(J$4)-COLUMN($C$4),1,1)-OFFSET(CashFlow!$B10,0,COLUMN(J$4)-COLUMN($C$4),1,1)</f>
        <v>1035000</v>
      </c>
      <c r="K7" s="68" t="n">
        <f aca="true">OFFSET(K$4,ROW($B7)-ROW($B$4),-1,1,1)-OFFSET(CashFlow!$B28,0,COLUMN(K$4)-COLUMN($C$4),1,1)-OFFSET(CashFlow!$B10,0,COLUMN(K$4)-COLUMN($C$4),1,1)</f>
        <v>1035000</v>
      </c>
      <c r="L7" s="68" t="n">
        <f aca="true">OFFSET(L$4,ROW($B7)-ROW($B$4),-1,1,1)-OFFSET(CashFlow!$B28,0,COLUMN(L$4)-COLUMN($C$4),1,1)-OFFSET(CashFlow!$B10,0,COLUMN(L$4)-COLUMN($C$4),1,1)</f>
        <v>1020000</v>
      </c>
      <c r="M7" s="68" t="n">
        <f aca="true">OFFSET(M$4,ROW($B7)-ROW($B$4),-1,1,1)-OFFSET(CashFlow!$B28,0,COLUMN(M$4)-COLUMN($C$4),1,1)-OFFSET(CashFlow!$B10,0,COLUMN(M$4)-COLUMN($C$4),1,1)</f>
        <v>1020000</v>
      </c>
      <c r="N7" s="68" t="n">
        <f aca="true">OFFSET(N$4,ROW($B7)-ROW($B$4),-1,1,1)-OFFSET(CashFlow!$B28,0,COLUMN(N$4)-COLUMN($C$4),1,1)-OFFSET(CashFlow!$B10,0,COLUMN(N$4)-COLUMN($C$4),1,1)</f>
        <v>1020000</v>
      </c>
      <c r="O7" s="68" t="n">
        <f aca="true">OFFSET(O$4,ROW($B7)-ROW($B$4),-1,1,1)-OFFSET(CashFlow!$B28,0,COLUMN(O$4)-COLUMN($C$4),1,1)-OFFSET(CashFlow!$B10,0,COLUMN(O$4)-COLUMN($C$4),1,1)</f>
        <v>1020000</v>
      </c>
      <c r="P7" s="68" t="n">
        <f aca="true">OFFSET(P$4,ROW($B7)-ROW($B$4),-1,1,1)-OFFSET(CashFlow!$B28,0,COLUMN(P$4)-COLUMN($C$4),1,1)-OFFSET(CashFlow!$B10,0,COLUMN(P$4)-COLUMN($C$4),1,1)</f>
        <v>1005000</v>
      </c>
      <c r="Q7" s="68" t="n">
        <f aca="true">OFFSET(Q$4,ROW($B7)-ROW($B$4),-1,1,1)-OFFSET(CashFlow!$B28,0,COLUMN(Q$4)-COLUMN($C$4),1,1)-OFFSET(CashFlow!$B10,0,COLUMN(Q$4)-COLUMN($C$4),1,1)</f>
        <v>1005000</v>
      </c>
      <c r="R7" s="68" t="n">
        <f aca="true">OFFSET(R$4,ROW($B7)-ROW($B$4),-1,1,1)-OFFSET(CashFlow!$B28,0,COLUMN(R$4)-COLUMN($C$4),1,1)-OFFSET(CashFlow!$B10,0,COLUMN(R$4)-COLUMN($C$4),1,1)</f>
        <v>1005000</v>
      </c>
      <c r="S7" s="68" t="n">
        <f aca="true">OFFSET(S$4,ROW($B7)-ROW($B$4),-1,1,1)-OFFSET(CashFlow!$B28,0,COLUMN(S$4)-COLUMN($C$4),1,1)-OFFSET(CashFlow!$B10,0,COLUMN(S$4)-COLUMN($C$4),1,1)</f>
        <v>1005000</v>
      </c>
      <c r="T7" s="68" t="n">
        <f aca="true">OFFSET(T$4,ROW($B7)-ROW($B$4),-1,1,1)-OFFSET(CashFlow!$B28,0,COLUMN(T$4)-COLUMN($C$4),1,1)-OFFSET(CashFlow!$B10,0,COLUMN(T$4)-COLUMN($C$4),1,1)</f>
        <v>1005000</v>
      </c>
      <c r="U7" s="68" t="n">
        <f aca="true">OFFSET(U$4,ROW($B7)-ROW($B$4),-1,1,1)-OFFSET(CashFlow!$B28,0,COLUMN(U$4)-COLUMN($C$4),1,1)-OFFSET(CashFlow!$B10,0,COLUMN(U$4)-COLUMN($C$4),1,1)</f>
        <v>990000</v>
      </c>
      <c r="V7" s="68" t="n">
        <f aca="true">OFFSET(V$4,ROW($B7)-ROW($B$4),-1,1,1)-OFFSET(CashFlow!$B28,0,COLUMN(V$4)-COLUMN($C$4),1,1)-OFFSET(CashFlow!$B10,0,COLUMN(V$4)-COLUMN($C$4),1,1)</f>
        <v>990000</v>
      </c>
      <c r="W7" s="68" t="n">
        <f aca="true">OFFSET(W$4,ROW($B7)-ROW($B$4),-1,1,1)-OFFSET(CashFlow!$B28,0,COLUMN(W$4)-COLUMN($C$4),1,1)-OFFSET(CashFlow!$B10,0,COLUMN(W$4)-COLUMN($C$4),1,1)</f>
        <v>990000</v>
      </c>
      <c r="X7" s="68" t="n">
        <f aca="true">OFFSET(X$4,ROW($B7)-ROW($B$4),-1,1,1)-OFFSET(CashFlow!$B28,0,COLUMN(X$4)-COLUMN($C$4),1,1)-OFFSET(CashFlow!$B10,0,COLUMN(X$4)-COLUMN($C$4),1,1)</f>
        <v>990000</v>
      </c>
      <c r="Y7" s="68" t="n">
        <f aca="true">OFFSET(Y$4,ROW($B7)-ROW($B$4),-1,1,1)-OFFSET(CashFlow!$B28,0,COLUMN(Y$4)-COLUMN($C$4),1,1)-OFFSET(CashFlow!$B10,0,COLUMN(Y$4)-COLUMN($C$4),1,1)</f>
        <v>975000</v>
      </c>
      <c r="Z7" s="68" t="n">
        <f aca="true">OFFSET(Z$4,ROW($B7)-ROW($B$4),-1,1,1)-OFFSET(CashFlow!$B28,0,COLUMN(Z$4)-COLUMN($C$4),1,1)-OFFSET(CashFlow!$B10,0,COLUMN(Z$4)-COLUMN($C$4),1,1)</f>
        <v>975000</v>
      </c>
      <c r="AA7" s="68" t="n">
        <f aca="true">OFFSET(AA$4,ROW($B7)-ROW($B$4),-1,1,1)-OFFSET(CashFlow!$B28,0,COLUMN(AA$4)-COLUMN($C$4),1,1)-OFFSET(CashFlow!$B10,0,COLUMN(AA$4)-COLUMN($C$4),1,1)</f>
        <v>975000</v>
      </c>
      <c r="AB7" s="68" t="n">
        <f aca="true">OFFSET(AB$4,ROW($B7)-ROW($B$4),-1,1,1)-OFFSET(CashFlow!$B28,0,COLUMN(AB$4)-COLUMN($C$4),1,1)-OFFSET(CashFlow!$B10,0,COLUMN(AB$4)-COLUMN($C$4),1,1)</f>
        <v>975000</v>
      </c>
      <c r="AC7" s="68" t="n">
        <f aca="true">OFFSET(AC$4,ROW($B7)-ROW($B$4),-1,1,1)-OFFSET(CashFlow!$B28,0,COLUMN(AC$4)-COLUMN($C$4),1,1)-OFFSET(CashFlow!$B10,0,COLUMN(AC$4)-COLUMN($C$4),1,1)</f>
        <v>960000</v>
      </c>
      <c r="AD7" s="68" t="n">
        <f aca="true">OFFSET(AD$4,ROW($B7)-ROW($B$4),-1,1,1)-OFFSET(CashFlow!$B28,0,COLUMN(AD$4)-COLUMN($C$4),1,1)-OFFSET(CashFlow!$B10,0,COLUMN(AD$4)-COLUMN($C$4),1,1)</f>
        <v>960000</v>
      </c>
      <c r="AE7" s="68" t="n">
        <f aca="true">OFFSET(AE$4,ROW($B7)-ROW($B$4),-1,1,1)-OFFSET(CashFlow!$B28,0,COLUMN(AE$4)-COLUMN($C$4),1,1)-OFFSET(CashFlow!$B10,0,COLUMN(AE$4)-COLUMN($C$4),1,1)</f>
        <v>960000</v>
      </c>
      <c r="AF7" s="68" t="n">
        <f aca="true">OFFSET(AF$4,ROW($B7)-ROW($B$4),-1,1,1)-OFFSET(CashFlow!$B28,0,COLUMN(AF$4)-COLUMN($C$4),1,1)-OFFSET(CashFlow!$B10,0,COLUMN(AF$4)-COLUMN($C$4),1,1)</f>
        <v>960000</v>
      </c>
      <c r="AG7" s="68" t="n">
        <f aca="true">OFFSET(AG$4,ROW($B7)-ROW($B$4),-1,1,1)-OFFSET(CashFlow!$B28,0,COLUMN(AG$4)-COLUMN($C$4),1,1)-OFFSET(CashFlow!$B10,0,COLUMN(AG$4)-COLUMN($C$4),1,1)</f>
        <v>960000</v>
      </c>
      <c r="AH7" s="68" t="n">
        <f aca="true">OFFSET(AH$4,ROW($B7)-ROW($B$4),-1,1,1)-OFFSET(CashFlow!$B28,0,COLUMN(AH$4)-COLUMN($C$4),1,1)-OFFSET(CashFlow!$B10,0,COLUMN(AH$4)-COLUMN($C$4),1,1)</f>
        <v>945000</v>
      </c>
      <c r="AI7" s="68" t="n">
        <f aca="true">OFFSET(AI$4,ROW($B7)-ROW($B$4),-1,1,1)-OFFSET(CashFlow!$B28,0,COLUMN(AI$4)-COLUMN($C$4),1,1)-OFFSET(CashFlow!$B10,0,COLUMN(AI$4)-COLUMN($C$4),1,1)</f>
        <v>945000</v>
      </c>
      <c r="AJ7" s="68" t="n">
        <f aca="true">OFFSET(AJ$4,ROW($B7)-ROW($B$4),-1,1,1)-OFFSET(CashFlow!$B28,0,COLUMN(AJ$4)-COLUMN($C$4),1,1)-OFFSET(CashFlow!$B10,0,COLUMN(AJ$4)-COLUMN($C$4),1,1)</f>
        <v>945000</v>
      </c>
      <c r="AK7" s="68" t="n">
        <f aca="true">OFFSET(AK$4,ROW($B7)-ROW($B$4),-1,1,1)-OFFSET(CashFlow!$B28,0,COLUMN(AK$4)-COLUMN($C$4),1,1)-OFFSET(CashFlow!$B10,0,COLUMN(AK$4)-COLUMN($C$4),1,1)</f>
        <v>945000</v>
      </c>
      <c r="AL7" s="68" t="n">
        <f aca="true">OFFSET(AL$4,ROW($B7)-ROW($B$4),-1,1,1)-OFFSET(CashFlow!$B28,0,COLUMN(AL$4)-COLUMN($C$4),1,1)-OFFSET(CashFlow!$B10,0,COLUMN(AL$4)-COLUMN($C$4),1,1)</f>
        <v>930000</v>
      </c>
      <c r="AM7" s="68" t="n">
        <f aca="true">OFFSET(AM$4,ROW($B7)-ROW($B$4),-1,1,1)-OFFSET(CashFlow!$B28,0,COLUMN(AM$4)-COLUMN($C$4),1,1)-OFFSET(CashFlow!$B10,0,COLUMN(AM$4)-COLUMN($C$4),1,1)</f>
        <v>930000</v>
      </c>
      <c r="AN7" s="68" t="n">
        <f aca="true">OFFSET(AN$4,ROW($B7)-ROW($B$4),-1,1,1)-OFFSET(CashFlow!$B28,0,COLUMN(AN$4)-COLUMN($C$4),1,1)-OFFSET(CashFlow!$B10,0,COLUMN(AN$4)-COLUMN($C$4),1,1)</f>
        <v>930000</v>
      </c>
      <c r="AO7" s="68" t="n">
        <f aca="true">OFFSET(AO$4,ROW($B7)-ROW($B$4),-1,1,1)-OFFSET(CashFlow!$B28,0,COLUMN(AO$4)-COLUMN($C$4),1,1)-OFFSET(CashFlow!$B10,0,COLUMN(AO$4)-COLUMN($C$4),1,1)</f>
        <v>930000</v>
      </c>
      <c r="AP7" s="68" t="n">
        <f aca="true">OFFSET(AP$4,ROW($B7)-ROW($B$4),-1,1,1)-OFFSET(CashFlow!$B28,0,COLUMN(AP$4)-COLUMN($C$4),1,1)-OFFSET(CashFlow!$B10,0,COLUMN(AP$4)-COLUMN($C$4),1,1)</f>
        <v>915000</v>
      </c>
      <c r="AQ7" s="68" t="n">
        <f aca="true">OFFSET(AQ$4,ROW($B7)-ROW($B$4),-1,1,1)-OFFSET(CashFlow!$B28,0,COLUMN(AQ$4)-COLUMN($C$4),1,1)-OFFSET(CashFlow!$B10,0,COLUMN(AQ$4)-COLUMN($C$4),1,1)</f>
        <v>915000</v>
      </c>
      <c r="AR7" s="68" t="n">
        <f aca="true">OFFSET(AR$4,ROW($B7)-ROW($B$4),-1,1,1)-OFFSET(CashFlow!$B28,0,COLUMN(AR$4)-COLUMN($C$4),1,1)-OFFSET(CashFlow!$B10,0,COLUMN(AR$4)-COLUMN($C$4),1,1)</f>
        <v>915000</v>
      </c>
      <c r="AS7" s="68" t="n">
        <f aca="true">OFFSET(AS$4,ROW($B7)-ROW($B$4),-1,1,1)-OFFSET(CashFlow!$B28,0,COLUMN(AS$4)-COLUMN($C$4),1,1)-OFFSET(CashFlow!$B10,0,COLUMN(AS$4)-COLUMN($C$4),1,1)</f>
        <v>915000</v>
      </c>
      <c r="AT7" s="68" t="n">
        <f aca="true">OFFSET(AT$4,ROW($B7)-ROW($B$4),-1,1,1)-OFFSET(CashFlow!$B28,0,COLUMN(AT$4)-COLUMN($C$4),1,1)-OFFSET(CashFlow!$B10,0,COLUMN(AT$4)-COLUMN($C$4),1,1)</f>
        <v>915000</v>
      </c>
      <c r="AU7" s="68" t="n">
        <f aca="true">OFFSET(AU$4,ROW($B7)-ROW($B$4),-1,1,1)-OFFSET(CashFlow!$B28,0,COLUMN(AU$4)-COLUMN($C$4),1,1)-OFFSET(CashFlow!$B10,0,COLUMN(AU$4)-COLUMN($C$4),1,1)</f>
        <v>900000</v>
      </c>
      <c r="AV7" s="68" t="n">
        <f aca="true">OFFSET(AV$4,ROW($B7)-ROW($B$4),-1,1,1)-OFFSET(CashFlow!$B28,0,COLUMN(AV$4)-COLUMN($C$4),1,1)-OFFSET(CashFlow!$B10,0,COLUMN(AV$4)-COLUMN($C$4),1,1)</f>
        <v>1140000</v>
      </c>
      <c r="AW7" s="68" t="n">
        <f aca="true">OFFSET(AW$4,ROW($B7)-ROW($B$4),-1,1,1)-OFFSET(CashFlow!$B28,0,COLUMN(AW$4)-COLUMN($C$4),1,1)-OFFSET(CashFlow!$B10,0,COLUMN(AW$4)-COLUMN($C$4),1,1)</f>
        <v>1140000</v>
      </c>
      <c r="AX7" s="68" t="n">
        <f aca="true">OFFSET(AX$4,ROW($B7)-ROW($B$4),-1,1,1)-OFFSET(CashFlow!$B28,0,COLUMN(AX$4)-COLUMN($C$4),1,1)-OFFSET(CashFlow!$B10,0,COLUMN(AX$4)-COLUMN($C$4),1,1)</f>
        <v>1140000</v>
      </c>
      <c r="AY7" s="68" t="n">
        <f aca="true">OFFSET(AY$4,ROW($B7)-ROW($B$4),-1,1,1)-OFFSET(CashFlow!$B28,0,COLUMN(AY$4)-COLUMN($C$4),1,1)-OFFSET(CashFlow!$B10,0,COLUMN(AY$4)-COLUMN($C$4),1,1)</f>
        <v>1121000</v>
      </c>
      <c r="AZ7" s="68" t="n">
        <f aca="true">OFFSET(AZ$4,ROW($B7)-ROW($B$4),-1,1,1)-OFFSET(CashFlow!$B28,0,COLUMN(AZ$4)-COLUMN($C$4),1,1)-OFFSET(CashFlow!$B10,0,COLUMN(AZ$4)-COLUMN($C$4),1,1)</f>
        <v>1121000</v>
      </c>
      <c r="BA7" s="68" t="n">
        <f aca="true">OFFSET(BA$4,ROW($B7)-ROW($B$4),-1,1,1)-OFFSET(CashFlow!$B28,0,COLUMN(BA$4)-COLUMN($C$4),1,1)-OFFSET(CashFlow!$B10,0,COLUMN(BA$4)-COLUMN($C$4),1,1)</f>
        <v>1121000</v>
      </c>
      <c r="BB7" s="68" t="n">
        <f aca="true">OFFSET(BB$4,ROW($B7)-ROW($B$4),-1,1,1)-OFFSET(CashFlow!$B28,0,COLUMN(BB$4)-COLUMN($C$4),1,1)-OFFSET(CashFlow!$B10,0,COLUMN(BB$4)-COLUMN($C$4),1,1)</f>
        <v>1121000</v>
      </c>
      <c r="BC7" s="68" t="n">
        <f aca="true">OFFSET(BC$4,ROW($B7)-ROW($B$4),-1,1,1)-OFFSET(CashFlow!$B28,0,COLUMN(BC$4)-COLUMN($C$4),1,1)-OFFSET(CashFlow!$B10,0,COLUMN(BC$4)-COLUMN($C$4),1,1)</f>
        <v>1102000</v>
      </c>
      <c r="BD7" s="69" t="n">
        <f aca="true">OFFSET($B7,0,Assumptions!$C$8+1,1,1)</f>
        <v>1005000</v>
      </c>
      <c r="BE7" s="69" t="n">
        <f aca="true">OFFSET($B7,0,SUM(Assumptions!$C$8:$C$9)+1,1,1)</f>
        <v>960000</v>
      </c>
      <c r="BF7" s="69" t="n">
        <f aca="true">OFFSET($B7,0,SUM(Assumptions!$C$8:$C$10)+1,1,1)</f>
        <v>915000</v>
      </c>
      <c r="BG7" s="69" t="n">
        <f aca="true">OFFSET($B7,0,SUM(Assumptions!$C$8:$C$11)+1,1,1)</f>
        <v>1102000</v>
      </c>
      <c r="BH7" s="69" t="n">
        <f aca="false">BG7</f>
        <v>1102000</v>
      </c>
    </row>
    <row r="8" customFormat="false" ht="15.75" hidden="false" customHeight="true" outlineLevel="0" collapsed="false">
      <c r="A8" s="15" t="s">
        <v>227</v>
      </c>
      <c r="B8" s="16" t="s">
        <v>281</v>
      </c>
      <c r="C8" s="68" t="n">
        <f aca="false">SUMIF(Assumptions!$A$81:$C$104,$A8,Assumptions!$C$81:$C$104)</f>
        <v>120000</v>
      </c>
      <c r="D8" s="68" t="n">
        <f aca="true">OFFSET(D$4,ROW($B8)-ROW($B$4),-1,1,1)-OFFSET(CashFlow!$B29,0,COLUMN(D$4)-COLUMN($C$4),1,1)-OFFSET(CashFlow!$B11,0,COLUMN(D$4)-COLUMN($C$4),1,1)</f>
        <v>120000</v>
      </c>
      <c r="E8" s="68" t="n">
        <f aca="true">OFFSET(E$4,ROW($B8)-ROW($B$4),-1,1,1)-OFFSET(CashFlow!$B29,0,COLUMN(E$4)-COLUMN($C$4),1,1)-OFFSET(CashFlow!$B11,0,COLUMN(E$4)-COLUMN($C$4),1,1)</f>
        <v>120000</v>
      </c>
      <c r="F8" s="68" t="n">
        <f aca="true">OFFSET(F$4,ROW($B8)-ROW($B$4),-1,1,1)-OFFSET(CashFlow!$B29,0,COLUMN(F$4)-COLUMN($C$4),1,1)-OFFSET(CashFlow!$B11,0,COLUMN(F$4)-COLUMN($C$4),1,1)</f>
        <v>120000</v>
      </c>
      <c r="G8" s="68" t="n">
        <f aca="true">OFFSET(G$4,ROW($B8)-ROW($B$4),-1,1,1)-OFFSET(CashFlow!$B29,0,COLUMN(G$4)-COLUMN($C$4),1,1)-OFFSET(CashFlow!$B11,0,COLUMN(G$4)-COLUMN($C$4),1,1)</f>
        <v>120000</v>
      </c>
      <c r="H8" s="68" t="n">
        <f aca="true">OFFSET(H$4,ROW($B8)-ROW($B$4),-1,1,1)-OFFSET(CashFlow!$B29,0,COLUMN(H$4)-COLUMN($C$4),1,1)-OFFSET(CashFlow!$B11,0,COLUMN(H$4)-COLUMN($C$4),1,1)</f>
        <v>119000</v>
      </c>
      <c r="I8" s="68" t="n">
        <f aca="true">OFFSET(I$4,ROW($B8)-ROW($B$4),-1,1,1)-OFFSET(CashFlow!$B29,0,COLUMN(I$4)-COLUMN($C$4),1,1)-OFFSET(CashFlow!$B11,0,COLUMN(I$4)-COLUMN($C$4),1,1)</f>
        <v>119000</v>
      </c>
      <c r="J8" s="68" t="n">
        <f aca="true">OFFSET(J$4,ROW($B8)-ROW($B$4),-1,1,1)-OFFSET(CashFlow!$B29,0,COLUMN(J$4)-COLUMN($C$4),1,1)-OFFSET(CashFlow!$B11,0,COLUMN(J$4)-COLUMN($C$4),1,1)</f>
        <v>119000</v>
      </c>
      <c r="K8" s="68" t="n">
        <f aca="true">OFFSET(K$4,ROW($B8)-ROW($B$4),-1,1,1)-OFFSET(CashFlow!$B29,0,COLUMN(K$4)-COLUMN($C$4),1,1)-OFFSET(CashFlow!$B11,0,COLUMN(K$4)-COLUMN($C$4),1,1)</f>
        <v>119000</v>
      </c>
      <c r="L8" s="68" t="n">
        <f aca="true">OFFSET(L$4,ROW($B8)-ROW($B$4),-1,1,1)-OFFSET(CashFlow!$B29,0,COLUMN(L$4)-COLUMN($C$4),1,1)-OFFSET(CashFlow!$B11,0,COLUMN(L$4)-COLUMN($C$4),1,1)</f>
        <v>118000</v>
      </c>
      <c r="M8" s="68" t="n">
        <f aca="true">OFFSET(M$4,ROW($B8)-ROW($B$4),-1,1,1)-OFFSET(CashFlow!$B29,0,COLUMN(M$4)-COLUMN($C$4),1,1)-OFFSET(CashFlow!$B11,0,COLUMN(M$4)-COLUMN($C$4),1,1)</f>
        <v>118000</v>
      </c>
      <c r="N8" s="68" t="n">
        <f aca="true">OFFSET(N$4,ROW($B8)-ROW($B$4),-1,1,1)-OFFSET(CashFlow!$B29,0,COLUMN(N$4)-COLUMN($C$4),1,1)-OFFSET(CashFlow!$B11,0,COLUMN(N$4)-COLUMN($C$4),1,1)</f>
        <v>118000</v>
      </c>
      <c r="O8" s="68" t="n">
        <f aca="true">OFFSET(O$4,ROW($B8)-ROW($B$4),-1,1,1)-OFFSET(CashFlow!$B29,0,COLUMN(O$4)-COLUMN($C$4),1,1)-OFFSET(CashFlow!$B11,0,COLUMN(O$4)-COLUMN($C$4),1,1)</f>
        <v>118000</v>
      </c>
      <c r="P8" s="68" t="n">
        <f aca="true">OFFSET(P$4,ROW($B8)-ROW($B$4),-1,1,1)-OFFSET(CashFlow!$B29,0,COLUMN(P$4)-COLUMN($C$4),1,1)-OFFSET(CashFlow!$B11,0,COLUMN(P$4)-COLUMN($C$4),1,1)</f>
        <v>117000</v>
      </c>
      <c r="Q8" s="68" t="n">
        <f aca="true">OFFSET(Q$4,ROW($B8)-ROW($B$4),-1,1,1)-OFFSET(CashFlow!$B29,0,COLUMN(Q$4)-COLUMN($C$4),1,1)-OFFSET(CashFlow!$B11,0,COLUMN(Q$4)-COLUMN($C$4),1,1)</f>
        <v>117000</v>
      </c>
      <c r="R8" s="68" t="n">
        <f aca="true">OFFSET(R$4,ROW($B8)-ROW($B$4),-1,1,1)-OFFSET(CashFlow!$B29,0,COLUMN(R$4)-COLUMN($C$4),1,1)-OFFSET(CashFlow!$B11,0,COLUMN(R$4)-COLUMN($C$4),1,1)</f>
        <v>117000</v>
      </c>
      <c r="S8" s="68" t="n">
        <f aca="true">OFFSET(S$4,ROW($B8)-ROW($B$4),-1,1,1)-OFFSET(CashFlow!$B29,0,COLUMN(S$4)-COLUMN($C$4),1,1)-OFFSET(CashFlow!$B11,0,COLUMN(S$4)-COLUMN($C$4),1,1)</f>
        <v>117000</v>
      </c>
      <c r="T8" s="68" t="n">
        <f aca="true">OFFSET(T$4,ROW($B8)-ROW($B$4),-1,1,1)-OFFSET(CashFlow!$B29,0,COLUMN(T$4)-COLUMN($C$4),1,1)-OFFSET(CashFlow!$B11,0,COLUMN(T$4)-COLUMN($C$4),1,1)</f>
        <v>117000</v>
      </c>
      <c r="U8" s="68" t="n">
        <f aca="true">OFFSET(U$4,ROW($B8)-ROW($B$4),-1,1,1)-OFFSET(CashFlow!$B29,0,COLUMN(U$4)-COLUMN($C$4),1,1)-OFFSET(CashFlow!$B11,0,COLUMN(U$4)-COLUMN($C$4),1,1)</f>
        <v>116000</v>
      </c>
      <c r="V8" s="68" t="n">
        <f aca="true">OFFSET(V$4,ROW($B8)-ROW($B$4),-1,1,1)-OFFSET(CashFlow!$B29,0,COLUMN(V$4)-COLUMN($C$4),1,1)-OFFSET(CashFlow!$B11,0,COLUMN(V$4)-COLUMN($C$4),1,1)</f>
        <v>116000</v>
      </c>
      <c r="W8" s="68" t="n">
        <f aca="true">OFFSET(W$4,ROW($B8)-ROW($B$4),-1,1,1)-OFFSET(CashFlow!$B29,0,COLUMN(W$4)-COLUMN($C$4),1,1)-OFFSET(CashFlow!$B11,0,COLUMN(W$4)-COLUMN($C$4),1,1)</f>
        <v>116000</v>
      </c>
      <c r="X8" s="68" t="n">
        <f aca="true">OFFSET(X$4,ROW($B8)-ROW($B$4),-1,1,1)-OFFSET(CashFlow!$B29,0,COLUMN(X$4)-COLUMN($C$4),1,1)-OFFSET(CashFlow!$B11,0,COLUMN(X$4)-COLUMN($C$4),1,1)</f>
        <v>116000</v>
      </c>
      <c r="Y8" s="68" t="n">
        <f aca="true">OFFSET(Y$4,ROW($B8)-ROW($B$4),-1,1,1)-OFFSET(CashFlow!$B29,0,COLUMN(Y$4)-COLUMN($C$4),1,1)-OFFSET(CashFlow!$B11,0,COLUMN(Y$4)-COLUMN($C$4),1,1)</f>
        <v>115000</v>
      </c>
      <c r="Z8" s="68" t="n">
        <f aca="true">OFFSET(Z$4,ROW($B8)-ROW($B$4),-1,1,1)-OFFSET(CashFlow!$B29,0,COLUMN(Z$4)-COLUMN($C$4),1,1)-OFFSET(CashFlow!$B11,0,COLUMN(Z$4)-COLUMN($C$4),1,1)</f>
        <v>115000</v>
      </c>
      <c r="AA8" s="68" t="n">
        <f aca="true">OFFSET(AA$4,ROW($B8)-ROW($B$4),-1,1,1)-OFFSET(CashFlow!$B29,0,COLUMN(AA$4)-COLUMN($C$4),1,1)-OFFSET(CashFlow!$B11,0,COLUMN(AA$4)-COLUMN($C$4),1,1)</f>
        <v>115000</v>
      </c>
      <c r="AB8" s="68" t="n">
        <f aca="true">OFFSET(AB$4,ROW($B8)-ROW($B$4),-1,1,1)-OFFSET(CashFlow!$B29,0,COLUMN(AB$4)-COLUMN($C$4),1,1)-OFFSET(CashFlow!$B11,0,COLUMN(AB$4)-COLUMN($C$4),1,1)</f>
        <v>115000</v>
      </c>
      <c r="AC8" s="68" t="n">
        <f aca="true">OFFSET(AC$4,ROW($B8)-ROW($B$4),-1,1,1)-OFFSET(CashFlow!$B29,0,COLUMN(AC$4)-COLUMN($C$4),1,1)-OFFSET(CashFlow!$B11,0,COLUMN(AC$4)-COLUMN($C$4),1,1)</f>
        <v>114000</v>
      </c>
      <c r="AD8" s="68" t="n">
        <f aca="true">OFFSET(AD$4,ROW($B8)-ROW($B$4),-1,1,1)-OFFSET(CashFlow!$B29,0,COLUMN(AD$4)-COLUMN($C$4),1,1)-OFFSET(CashFlow!$B11,0,COLUMN(AD$4)-COLUMN($C$4),1,1)</f>
        <v>114000</v>
      </c>
      <c r="AE8" s="68" t="n">
        <f aca="true">OFFSET(AE$4,ROW($B8)-ROW($B$4),-1,1,1)-OFFSET(CashFlow!$B29,0,COLUMN(AE$4)-COLUMN($C$4),1,1)-OFFSET(CashFlow!$B11,0,COLUMN(AE$4)-COLUMN($C$4),1,1)</f>
        <v>114000</v>
      </c>
      <c r="AF8" s="68" t="n">
        <f aca="true">OFFSET(AF$4,ROW($B8)-ROW($B$4),-1,1,1)-OFFSET(CashFlow!$B29,0,COLUMN(AF$4)-COLUMN($C$4),1,1)-OFFSET(CashFlow!$B11,0,COLUMN(AF$4)-COLUMN($C$4),1,1)</f>
        <v>114000</v>
      </c>
      <c r="AG8" s="68" t="n">
        <f aca="true">OFFSET(AG$4,ROW($B8)-ROW($B$4),-1,1,1)-OFFSET(CashFlow!$B29,0,COLUMN(AG$4)-COLUMN($C$4),1,1)-OFFSET(CashFlow!$B11,0,COLUMN(AG$4)-COLUMN($C$4),1,1)</f>
        <v>114000</v>
      </c>
      <c r="AH8" s="68" t="n">
        <f aca="true">OFFSET(AH$4,ROW($B8)-ROW($B$4),-1,1,1)-OFFSET(CashFlow!$B29,0,COLUMN(AH$4)-COLUMN($C$4),1,1)-OFFSET(CashFlow!$B11,0,COLUMN(AH$4)-COLUMN($C$4),1,1)</f>
        <v>113000</v>
      </c>
      <c r="AI8" s="68" t="n">
        <f aca="true">OFFSET(AI$4,ROW($B8)-ROW($B$4),-1,1,1)-OFFSET(CashFlow!$B29,0,COLUMN(AI$4)-COLUMN($C$4),1,1)-OFFSET(CashFlow!$B11,0,COLUMN(AI$4)-COLUMN($C$4),1,1)</f>
        <v>113000</v>
      </c>
      <c r="AJ8" s="68" t="n">
        <f aca="true">OFFSET(AJ$4,ROW($B8)-ROW($B$4),-1,1,1)-OFFSET(CashFlow!$B29,0,COLUMN(AJ$4)-COLUMN($C$4),1,1)-OFFSET(CashFlow!$B11,0,COLUMN(AJ$4)-COLUMN($C$4),1,1)</f>
        <v>113000</v>
      </c>
      <c r="AK8" s="68" t="n">
        <f aca="true">OFFSET(AK$4,ROW($B8)-ROW($B$4),-1,1,1)-OFFSET(CashFlow!$B29,0,COLUMN(AK$4)-COLUMN($C$4),1,1)-OFFSET(CashFlow!$B11,0,COLUMN(AK$4)-COLUMN($C$4),1,1)</f>
        <v>113000</v>
      </c>
      <c r="AL8" s="68" t="n">
        <f aca="true">OFFSET(AL$4,ROW($B8)-ROW($B$4),-1,1,1)-OFFSET(CashFlow!$B29,0,COLUMN(AL$4)-COLUMN($C$4),1,1)-OFFSET(CashFlow!$B11,0,COLUMN(AL$4)-COLUMN($C$4),1,1)</f>
        <v>112000</v>
      </c>
      <c r="AM8" s="68" t="n">
        <f aca="true">OFFSET(AM$4,ROW($B8)-ROW($B$4),-1,1,1)-OFFSET(CashFlow!$B29,0,COLUMN(AM$4)-COLUMN($C$4),1,1)-OFFSET(CashFlow!$B11,0,COLUMN(AM$4)-COLUMN($C$4),1,1)</f>
        <v>112000</v>
      </c>
      <c r="AN8" s="68" t="n">
        <f aca="true">OFFSET(AN$4,ROW($B8)-ROW($B$4),-1,1,1)-OFFSET(CashFlow!$B29,0,COLUMN(AN$4)-COLUMN($C$4),1,1)-OFFSET(CashFlow!$B11,0,COLUMN(AN$4)-COLUMN($C$4),1,1)</f>
        <v>112000</v>
      </c>
      <c r="AO8" s="68" t="n">
        <f aca="true">OFFSET(AO$4,ROW($B8)-ROW($B$4),-1,1,1)-OFFSET(CashFlow!$B29,0,COLUMN(AO$4)-COLUMN($C$4),1,1)-OFFSET(CashFlow!$B11,0,COLUMN(AO$4)-COLUMN($C$4),1,1)</f>
        <v>112000</v>
      </c>
      <c r="AP8" s="68" t="n">
        <f aca="true">OFFSET(AP$4,ROW($B8)-ROW($B$4),-1,1,1)-OFFSET(CashFlow!$B29,0,COLUMN(AP$4)-COLUMN($C$4),1,1)-OFFSET(CashFlow!$B11,0,COLUMN(AP$4)-COLUMN($C$4),1,1)</f>
        <v>111000</v>
      </c>
      <c r="AQ8" s="68" t="n">
        <f aca="true">OFFSET(AQ$4,ROW($B8)-ROW($B$4),-1,1,1)-OFFSET(CashFlow!$B29,0,COLUMN(AQ$4)-COLUMN($C$4),1,1)-OFFSET(CashFlow!$B11,0,COLUMN(AQ$4)-COLUMN($C$4),1,1)</f>
        <v>111000</v>
      </c>
      <c r="AR8" s="68" t="n">
        <f aca="true">OFFSET(AR$4,ROW($B8)-ROW($B$4),-1,1,1)-OFFSET(CashFlow!$B29,0,COLUMN(AR$4)-COLUMN($C$4),1,1)-OFFSET(CashFlow!$B11,0,COLUMN(AR$4)-COLUMN($C$4),1,1)</f>
        <v>111000</v>
      </c>
      <c r="AS8" s="68" t="n">
        <f aca="true">OFFSET(AS$4,ROW($B8)-ROW($B$4),-1,1,1)-OFFSET(CashFlow!$B29,0,COLUMN(AS$4)-COLUMN($C$4),1,1)-OFFSET(CashFlow!$B11,0,COLUMN(AS$4)-COLUMN($C$4),1,1)</f>
        <v>111000</v>
      </c>
      <c r="AT8" s="68" t="n">
        <f aca="true">OFFSET(AT$4,ROW($B8)-ROW($B$4),-1,1,1)-OFFSET(CashFlow!$B29,0,COLUMN(AT$4)-COLUMN($C$4),1,1)-OFFSET(CashFlow!$B11,0,COLUMN(AT$4)-COLUMN($C$4),1,1)</f>
        <v>111000</v>
      </c>
      <c r="AU8" s="68" t="n">
        <f aca="true">OFFSET(AU$4,ROW($B8)-ROW($B$4),-1,1,1)-OFFSET(CashFlow!$B29,0,COLUMN(AU$4)-COLUMN($C$4),1,1)-OFFSET(CashFlow!$B11,0,COLUMN(AU$4)-COLUMN($C$4),1,1)</f>
        <v>110000</v>
      </c>
      <c r="AV8" s="68" t="n">
        <f aca="true">OFFSET(AV$4,ROW($B8)-ROW($B$4),-1,1,1)-OFFSET(CashFlow!$B29,0,COLUMN(AV$4)-COLUMN($C$4),1,1)-OFFSET(CashFlow!$B11,0,COLUMN(AV$4)-COLUMN($C$4),1,1)</f>
        <v>110000</v>
      </c>
      <c r="AW8" s="68" t="n">
        <f aca="true">OFFSET(AW$4,ROW($B8)-ROW($B$4),-1,1,1)-OFFSET(CashFlow!$B29,0,COLUMN(AW$4)-COLUMN($C$4),1,1)-OFFSET(CashFlow!$B11,0,COLUMN(AW$4)-COLUMN($C$4),1,1)</f>
        <v>110000</v>
      </c>
      <c r="AX8" s="68" t="n">
        <f aca="true">OFFSET(AX$4,ROW($B8)-ROW($B$4),-1,1,1)-OFFSET(CashFlow!$B29,0,COLUMN(AX$4)-COLUMN($C$4),1,1)-OFFSET(CashFlow!$B11,0,COLUMN(AX$4)-COLUMN($C$4),1,1)</f>
        <v>110000</v>
      </c>
      <c r="AY8" s="68" t="n">
        <f aca="true">OFFSET(AY$4,ROW($B8)-ROW($B$4),-1,1,1)-OFFSET(CashFlow!$B29,0,COLUMN(AY$4)-COLUMN($C$4),1,1)-OFFSET(CashFlow!$B11,0,COLUMN(AY$4)-COLUMN($C$4),1,1)</f>
        <v>109000</v>
      </c>
      <c r="AZ8" s="68" t="n">
        <f aca="true">OFFSET(AZ$4,ROW($B8)-ROW($B$4),-1,1,1)-OFFSET(CashFlow!$B29,0,COLUMN(AZ$4)-COLUMN($C$4),1,1)-OFFSET(CashFlow!$B11,0,COLUMN(AZ$4)-COLUMN($C$4),1,1)</f>
        <v>109000</v>
      </c>
      <c r="BA8" s="68" t="n">
        <f aca="true">OFFSET(BA$4,ROW($B8)-ROW($B$4),-1,1,1)-OFFSET(CashFlow!$B29,0,COLUMN(BA$4)-COLUMN($C$4),1,1)-OFFSET(CashFlow!$B11,0,COLUMN(BA$4)-COLUMN($C$4),1,1)</f>
        <v>109000</v>
      </c>
      <c r="BB8" s="68" t="n">
        <f aca="true">OFFSET(BB$4,ROW($B8)-ROW($B$4),-1,1,1)-OFFSET(CashFlow!$B29,0,COLUMN(BB$4)-COLUMN($C$4),1,1)-OFFSET(CashFlow!$B11,0,COLUMN(BB$4)-COLUMN($C$4),1,1)</f>
        <v>109000</v>
      </c>
      <c r="BC8" s="68" t="n">
        <f aca="true">OFFSET(BC$4,ROW($B8)-ROW($B$4),-1,1,1)-OFFSET(CashFlow!$B29,0,COLUMN(BC$4)-COLUMN($C$4),1,1)-OFFSET(CashFlow!$B11,0,COLUMN(BC$4)-COLUMN($C$4),1,1)</f>
        <v>108000</v>
      </c>
      <c r="BD8" s="69" t="n">
        <f aca="true">OFFSET($B8,0,Assumptions!$C$8+1,1,1)</f>
        <v>117000</v>
      </c>
      <c r="BE8" s="69" t="n">
        <f aca="true">OFFSET($B8,0,SUM(Assumptions!$C$8:$C$9)+1,1,1)</f>
        <v>114000</v>
      </c>
      <c r="BF8" s="69" t="n">
        <f aca="true">OFFSET($B8,0,SUM(Assumptions!$C$8:$C$10)+1,1,1)</f>
        <v>111000</v>
      </c>
      <c r="BG8" s="69" t="n">
        <f aca="true">OFFSET($B8,0,SUM(Assumptions!$C$8:$C$11)+1,1,1)</f>
        <v>108000</v>
      </c>
      <c r="BH8" s="69" t="n">
        <f aca="false">BG8</f>
        <v>108000</v>
      </c>
    </row>
    <row r="9" customFormat="false" ht="15.75" hidden="false" customHeight="true" outlineLevel="0" collapsed="false">
      <c r="A9" s="15" t="s">
        <v>229</v>
      </c>
      <c r="B9" s="16" t="s">
        <v>282</v>
      </c>
      <c r="C9" s="68" t="n">
        <f aca="false">SUMIF(Assumptions!$A$81:$C$104,$A9,Assumptions!$C$81:$C$104)</f>
        <v>800000</v>
      </c>
      <c r="D9" s="68" t="n">
        <f aca="true">OFFSET(D$4,ROW($B9)-ROW($B$4),-1,1,1)-OFFSET(CashFlow!$B30,0,COLUMN(D$4)-COLUMN($C$4),1,1)</f>
        <v>800000</v>
      </c>
      <c r="E9" s="68" t="n">
        <f aca="true">OFFSET(E$4,ROW($B9)-ROW($B$4),-1,1,1)-OFFSET(CashFlow!$B30,0,COLUMN(E$4)-COLUMN($C$4),1,1)</f>
        <v>800000</v>
      </c>
      <c r="F9" s="68" t="n">
        <f aca="true">OFFSET(F$4,ROW($B9)-ROW($B$4),-1,1,1)-OFFSET(CashFlow!$B30,0,COLUMN(F$4)-COLUMN($C$4),1,1)</f>
        <v>800000</v>
      </c>
      <c r="G9" s="68" t="n">
        <f aca="true">OFFSET(G$4,ROW($B9)-ROW($B$4),-1,1,1)-OFFSET(CashFlow!$B30,0,COLUMN(G$4)-COLUMN($C$4),1,1)</f>
        <v>800000</v>
      </c>
      <c r="H9" s="68" t="n">
        <f aca="true">OFFSET(H$4,ROW($B9)-ROW($B$4),-1,1,1)-OFFSET(CashFlow!$B30,0,COLUMN(H$4)-COLUMN($C$4),1,1)</f>
        <v>800000</v>
      </c>
      <c r="I9" s="68" t="n">
        <f aca="true">OFFSET(I$4,ROW($B9)-ROW($B$4),-1,1,1)-OFFSET(CashFlow!$B30,0,COLUMN(I$4)-COLUMN($C$4),1,1)</f>
        <v>800000</v>
      </c>
      <c r="J9" s="68" t="n">
        <f aca="true">OFFSET(J$4,ROW($B9)-ROW($B$4),-1,1,1)-OFFSET(CashFlow!$B30,0,COLUMN(J$4)-COLUMN($C$4),1,1)</f>
        <v>800000</v>
      </c>
      <c r="K9" s="68" t="n">
        <f aca="true">OFFSET(K$4,ROW($B9)-ROW($B$4),-1,1,1)-OFFSET(CashFlow!$B30,0,COLUMN(K$4)-COLUMN($C$4),1,1)</f>
        <v>800000</v>
      </c>
      <c r="L9" s="68" t="n">
        <f aca="true">OFFSET(L$4,ROW($B9)-ROW($B$4),-1,1,1)-OFFSET(CashFlow!$B30,0,COLUMN(L$4)-COLUMN($C$4),1,1)</f>
        <v>800000</v>
      </c>
      <c r="M9" s="68" t="n">
        <f aca="true">OFFSET(M$4,ROW($B9)-ROW($B$4),-1,1,1)-OFFSET(CashFlow!$B30,0,COLUMN(M$4)-COLUMN($C$4),1,1)</f>
        <v>800000</v>
      </c>
      <c r="N9" s="68" t="n">
        <f aca="true">OFFSET(N$4,ROW($B9)-ROW($B$4),-1,1,1)-OFFSET(CashFlow!$B30,0,COLUMN(N$4)-COLUMN($C$4),1,1)</f>
        <v>800000</v>
      </c>
      <c r="O9" s="68" t="n">
        <f aca="true">OFFSET(O$4,ROW($B9)-ROW($B$4),-1,1,1)-OFFSET(CashFlow!$B30,0,COLUMN(O$4)-COLUMN($C$4),1,1)</f>
        <v>800000</v>
      </c>
      <c r="P9" s="68" t="n">
        <f aca="true">OFFSET(P$4,ROW($B9)-ROW($B$4),-1,1,1)-OFFSET(CashFlow!$B30,0,COLUMN(P$4)-COLUMN($C$4),1,1)</f>
        <v>800000</v>
      </c>
      <c r="Q9" s="68" t="n">
        <f aca="true">OFFSET(Q$4,ROW($B9)-ROW($B$4),-1,1,1)-OFFSET(CashFlow!$B30,0,COLUMN(Q$4)-COLUMN($C$4),1,1)</f>
        <v>800000</v>
      </c>
      <c r="R9" s="68" t="n">
        <f aca="true">OFFSET(R$4,ROW($B9)-ROW($B$4),-1,1,1)-OFFSET(CashFlow!$B30,0,COLUMN(R$4)-COLUMN($C$4),1,1)</f>
        <v>800000</v>
      </c>
      <c r="S9" s="68" t="n">
        <f aca="true">OFFSET(S$4,ROW($B9)-ROW($B$4),-1,1,1)-OFFSET(CashFlow!$B30,0,COLUMN(S$4)-COLUMN($C$4),1,1)</f>
        <v>800000</v>
      </c>
      <c r="T9" s="68" t="n">
        <f aca="true">OFFSET(T$4,ROW($B9)-ROW($B$4),-1,1,1)-OFFSET(CashFlow!$B30,0,COLUMN(T$4)-COLUMN($C$4),1,1)</f>
        <v>800000</v>
      </c>
      <c r="U9" s="68" t="n">
        <f aca="true">OFFSET(U$4,ROW($B9)-ROW($B$4),-1,1,1)-OFFSET(CashFlow!$B30,0,COLUMN(U$4)-COLUMN($C$4),1,1)</f>
        <v>800000</v>
      </c>
      <c r="V9" s="68" t="n">
        <f aca="true">OFFSET(V$4,ROW($B9)-ROW($B$4),-1,1,1)-OFFSET(CashFlow!$B30,0,COLUMN(V$4)-COLUMN($C$4),1,1)</f>
        <v>800000</v>
      </c>
      <c r="W9" s="68" t="n">
        <f aca="true">OFFSET(W$4,ROW($B9)-ROW($B$4),-1,1,1)-OFFSET(CashFlow!$B30,0,COLUMN(W$4)-COLUMN($C$4),1,1)</f>
        <v>800000</v>
      </c>
      <c r="X9" s="68" t="n">
        <f aca="true">OFFSET(X$4,ROW($B9)-ROW($B$4),-1,1,1)-OFFSET(CashFlow!$B30,0,COLUMN(X$4)-COLUMN($C$4),1,1)</f>
        <v>800000</v>
      </c>
      <c r="Y9" s="68" t="n">
        <f aca="true">OFFSET(Y$4,ROW($B9)-ROW($B$4),-1,1,1)-OFFSET(CashFlow!$B30,0,COLUMN(Y$4)-COLUMN($C$4),1,1)</f>
        <v>800000</v>
      </c>
      <c r="Z9" s="68" t="n">
        <f aca="true">OFFSET(Z$4,ROW($B9)-ROW($B$4),-1,1,1)-OFFSET(CashFlow!$B30,0,COLUMN(Z$4)-COLUMN($C$4),1,1)</f>
        <v>800000</v>
      </c>
      <c r="AA9" s="68" t="n">
        <f aca="true">OFFSET(AA$4,ROW($B9)-ROW($B$4),-1,1,1)-OFFSET(CashFlow!$B30,0,COLUMN(AA$4)-COLUMN($C$4),1,1)</f>
        <v>800000</v>
      </c>
      <c r="AB9" s="68" t="n">
        <f aca="true">OFFSET(AB$4,ROW($B9)-ROW($B$4),-1,1,1)-OFFSET(CashFlow!$B30,0,COLUMN(AB$4)-COLUMN($C$4),1,1)</f>
        <v>800000</v>
      </c>
      <c r="AC9" s="68" t="n">
        <f aca="true">OFFSET(AC$4,ROW($B9)-ROW($B$4),-1,1,1)-OFFSET(CashFlow!$B30,0,COLUMN(AC$4)-COLUMN($C$4),1,1)</f>
        <v>800000</v>
      </c>
      <c r="AD9" s="68" t="n">
        <f aca="true">OFFSET(AD$4,ROW($B9)-ROW($B$4),-1,1,1)-OFFSET(CashFlow!$B30,0,COLUMN(AD$4)-COLUMN($C$4),1,1)</f>
        <v>800000</v>
      </c>
      <c r="AE9" s="68" t="n">
        <f aca="true">OFFSET(AE$4,ROW($B9)-ROW($B$4),-1,1,1)-OFFSET(CashFlow!$B30,0,COLUMN(AE$4)-COLUMN($C$4),1,1)</f>
        <v>800000</v>
      </c>
      <c r="AF9" s="68" t="n">
        <f aca="true">OFFSET(AF$4,ROW($B9)-ROW($B$4),-1,1,1)-OFFSET(CashFlow!$B30,0,COLUMN(AF$4)-COLUMN($C$4),1,1)</f>
        <v>800000</v>
      </c>
      <c r="AG9" s="68" t="n">
        <f aca="true">OFFSET(AG$4,ROW($B9)-ROW($B$4),-1,1,1)-OFFSET(CashFlow!$B30,0,COLUMN(AG$4)-COLUMN($C$4),1,1)</f>
        <v>800000</v>
      </c>
      <c r="AH9" s="68" t="n">
        <f aca="true">OFFSET(AH$4,ROW($B9)-ROW($B$4),-1,1,1)-OFFSET(CashFlow!$B30,0,COLUMN(AH$4)-COLUMN($C$4),1,1)</f>
        <v>800000</v>
      </c>
      <c r="AI9" s="68" t="n">
        <f aca="true">OFFSET(AI$4,ROW($B9)-ROW($B$4),-1,1,1)-OFFSET(CashFlow!$B30,0,COLUMN(AI$4)-COLUMN($C$4),1,1)</f>
        <v>800000</v>
      </c>
      <c r="AJ9" s="68" t="n">
        <f aca="true">OFFSET(AJ$4,ROW($B9)-ROW($B$4),-1,1,1)-OFFSET(CashFlow!$B30,0,COLUMN(AJ$4)-COLUMN($C$4),1,1)</f>
        <v>800000</v>
      </c>
      <c r="AK9" s="68" t="n">
        <f aca="true">OFFSET(AK$4,ROW($B9)-ROW($B$4),-1,1,1)-OFFSET(CashFlow!$B30,0,COLUMN(AK$4)-COLUMN($C$4),1,1)</f>
        <v>800000</v>
      </c>
      <c r="AL9" s="68" t="n">
        <f aca="true">OFFSET(AL$4,ROW($B9)-ROW($B$4),-1,1,1)-OFFSET(CashFlow!$B30,0,COLUMN(AL$4)-COLUMN($C$4),1,1)</f>
        <v>800000</v>
      </c>
      <c r="AM9" s="68" t="n">
        <f aca="true">OFFSET(AM$4,ROW($B9)-ROW($B$4),-1,1,1)-OFFSET(CashFlow!$B30,0,COLUMN(AM$4)-COLUMN($C$4),1,1)</f>
        <v>800000</v>
      </c>
      <c r="AN9" s="68" t="n">
        <f aca="true">OFFSET(AN$4,ROW($B9)-ROW($B$4),-1,1,1)-OFFSET(CashFlow!$B30,0,COLUMN(AN$4)-COLUMN($C$4),1,1)</f>
        <v>800000</v>
      </c>
      <c r="AO9" s="68" t="n">
        <f aca="true">OFFSET(AO$4,ROW($B9)-ROW($B$4),-1,1,1)-OFFSET(CashFlow!$B30,0,COLUMN(AO$4)-COLUMN($C$4),1,1)</f>
        <v>800000</v>
      </c>
      <c r="AP9" s="68" t="n">
        <f aca="true">OFFSET(AP$4,ROW($B9)-ROW($B$4),-1,1,1)-OFFSET(CashFlow!$B30,0,COLUMN(AP$4)-COLUMN($C$4),1,1)</f>
        <v>800000</v>
      </c>
      <c r="AQ9" s="68" t="n">
        <f aca="true">OFFSET(AQ$4,ROW($B9)-ROW($B$4),-1,1,1)-OFFSET(CashFlow!$B30,0,COLUMN(AQ$4)-COLUMN($C$4),1,1)</f>
        <v>800000</v>
      </c>
      <c r="AR9" s="68" t="n">
        <f aca="true">OFFSET(AR$4,ROW($B9)-ROW($B$4),-1,1,1)-OFFSET(CashFlow!$B30,0,COLUMN(AR$4)-COLUMN($C$4),1,1)</f>
        <v>800000</v>
      </c>
      <c r="AS9" s="68" t="n">
        <f aca="true">OFFSET(AS$4,ROW($B9)-ROW($B$4),-1,1,1)-OFFSET(CashFlow!$B30,0,COLUMN(AS$4)-COLUMN($C$4),1,1)</f>
        <v>800000</v>
      </c>
      <c r="AT9" s="68" t="n">
        <f aca="true">OFFSET(AT$4,ROW($B9)-ROW($B$4),-1,1,1)-OFFSET(CashFlow!$B30,0,COLUMN(AT$4)-COLUMN($C$4),1,1)</f>
        <v>800000</v>
      </c>
      <c r="AU9" s="68" t="n">
        <f aca="true">OFFSET(AU$4,ROW($B9)-ROW($B$4),-1,1,1)-OFFSET(CashFlow!$B30,0,COLUMN(AU$4)-COLUMN($C$4),1,1)</f>
        <v>800000</v>
      </c>
      <c r="AV9" s="68" t="n">
        <f aca="true">OFFSET(AV$4,ROW($B9)-ROW($B$4),-1,1,1)-OFFSET(CashFlow!$B30,0,COLUMN(AV$4)-COLUMN($C$4),1,1)</f>
        <v>800000</v>
      </c>
      <c r="AW9" s="68" t="n">
        <f aca="true">OFFSET(AW$4,ROW($B9)-ROW($B$4),-1,1,1)-OFFSET(CashFlow!$B30,0,COLUMN(AW$4)-COLUMN($C$4),1,1)</f>
        <v>800000</v>
      </c>
      <c r="AX9" s="68" t="n">
        <f aca="true">OFFSET(AX$4,ROW($B9)-ROW($B$4),-1,1,1)-OFFSET(CashFlow!$B30,0,COLUMN(AX$4)-COLUMN($C$4),1,1)</f>
        <v>800000</v>
      </c>
      <c r="AY9" s="68" t="n">
        <f aca="true">OFFSET(AY$4,ROW($B9)-ROW($B$4),-1,1,1)-OFFSET(CashFlow!$B30,0,COLUMN(AY$4)-COLUMN($C$4),1,1)</f>
        <v>800000</v>
      </c>
      <c r="AZ9" s="68" t="n">
        <f aca="true">OFFSET(AZ$4,ROW($B9)-ROW($B$4),-1,1,1)-OFFSET(CashFlow!$B30,0,COLUMN(AZ$4)-COLUMN($C$4),1,1)</f>
        <v>800000</v>
      </c>
      <c r="BA9" s="68" t="n">
        <f aca="true">OFFSET(BA$4,ROW($B9)-ROW($B$4),-1,1,1)-OFFSET(CashFlow!$B30,0,COLUMN(BA$4)-COLUMN($C$4),1,1)</f>
        <v>800000</v>
      </c>
      <c r="BB9" s="68" t="n">
        <f aca="true">OFFSET(BB$4,ROW($B9)-ROW($B$4),-1,1,1)-OFFSET(CashFlow!$B30,0,COLUMN(BB$4)-COLUMN($C$4),1,1)</f>
        <v>800000</v>
      </c>
      <c r="BC9" s="68" t="n">
        <f aca="true">OFFSET(BC$4,ROW($B9)-ROW($B$4),-1,1,1)-OFFSET(CashFlow!$B30,0,COLUMN(BC$4)-COLUMN($C$4),1,1)</f>
        <v>800000</v>
      </c>
      <c r="BD9" s="69" t="n">
        <f aca="true">OFFSET($B9,0,Assumptions!$C$8+1,1,1)</f>
        <v>800000</v>
      </c>
      <c r="BE9" s="69" t="n">
        <f aca="true">OFFSET($B9,0,SUM(Assumptions!$C$8:$C$9)+1,1,1)</f>
        <v>800000</v>
      </c>
      <c r="BF9" s="69" t="n">
        <f aca="true">OFFSET($B9,0,SUM(Assumptions!$C$8:$C$10)+1,1,1)</f>
        <v>800000</v>
      </c>
      <c r="BG9" s="69" t="n">
        <f aca="true">OFFSET($B9,0,SUM(Assumptions!$C$8:$C$11)+1,1,1)</f>
        <v>800000</v>
      </c>
      <c r="BH9" s="69" t="n">
        <f aca="false">BG9</f>
        <v>800000</v>
      </c>
    </row>
    <row r="10" customFormat="false" ht="15.75" hidden="false" customHeight="true" outlineLevel="0" collapsed="false">
      <c r="C10" s="114" t="n">
        <f aca="false">SUM(C7:C9)</f>
        <v>1970000</v>
      </c>
      <c r="D10" s="114" t="n">
        <f aca="false">SUM(D7:D9)</f>
        <v>1970000</v>
      </c>
      <c r="E10" s="114" t="n">
        <f aca="false">SUM(E7:E9)</f>
        <v>1970000</v>
      </c>
      <c r="F10" s="114" t="n">
        <f aca="false">SUM(F7:F9)</f>
        <v>1970000</v>
      </c>
      <c r="G10" s="114" t="n">
        <f aca="false">SUM(G7:G9)</f>
        <v>1970000</v>
      </c>
      <c r="H10" s="114" t="n">
        <f aca="false">SUM(H7:H9)</f>
        <v>1954000</v>
      </c>
      <c r="I10" s="114" t="n">
        <f aca="false">SUM(I7:I9)</f>
        <v>1954000</v>
      </c>
      <c r="J10" s="114" t="n">
        <f aca="false">SUM(J7:J9)</f>
        <v>1954000</v>
      </c>
      <c r="K10" s="114" t="n">
        <f aca="false">SUM(K7:K9)</f>
        <v>1954000</v>
      </c>
      <c r="L10" s="114" t="n">
        <f aca="false">SUM(L7:L9)</f>
        <v>1938000</v>
      </c>
      <c r="M10" s="114" t="n">
        <f aca="false">SUM(M7:M9)</f>
        <v>1938000</v>
      </c>
      <c r="N10" s="114" t="n">
        <f aca="false">SUM(N7:N9)</f>
        <v>1938000</v>
      </c>
      <c r="O10" s="114" t="n">
        <f aca="false">SUM(O7:O9)</f>
        <v>1938000</v>
      </c>
      <c r="P10" s="114" t="n">
        <f aca="false">SUM(P7:P9)</f>
        <v>1922000</v>
      </c>
      <c r="Q10" s="114" t="n">
        <f aca="false">SUM(Q7:Q9)</f>
        <v>1922000</v>
      </c>
      <c r="R10" s="114" t="n">
        <f aca="false">SUM(R7:R9)</f>
        <v>1922000</v>
      </c>
      <c r="S10" s="114" t="n">
        <f aca="false">SUM(S7:S9)</f>
        <v>1922000</v>
      </c>
      <c r="T10" s="114" t="n">
        <f aca="false">SUM(T7:T9)</f>
        <v>1922000</v>
      </c>
      <c r="U10" s="114" t="n">
        <f aca="false">SUM(U7:U9)</f>
        <v>1906000</v>
      </c>
      <c r="V10" s="114" t="n">
        <f aca="false">SUM(V7:V9)</f>
        <v>1906000</v>
      </c>
      <c r="W10" s="114" t="n">
        <f aca="false">SUM(W7:W9)</f>
        <v>1906000</v>
      </c>
      <c r="X10" s="114" t="n">
        <f aca="false">SUM(X7:X9)</f>
        <v>1906000</v>
      </c>
      <c r="Y10" s="114" t="n">
        <f aca="false">SUM(Y7:Y9)</f>
        <v>1890000</v>
      </c>
      <c r="Z10" s="114" t="n">
        <f aca="false">SUM(Z7:Z9)</f>
        <v>1890000</v>
      </c>
      <c r="AA10" s="114" t="n">
        <f aca="false">SUM(AA7:AA9)</f>
        <v>1890000</v>
      </c>
      <c r="AB10" s="114" t="n">
        <f aca="false">SUM(AB7:AB9)</f>
        <v>1890000</v>
      </c>
      <c r="AC10" s="114" t="n">
        <f aca="false">SUM(AC7:AC9)</f>
        <v>1874000</v>
      </c>
      <c r="AD10" s="114" t="n">
        <f aca="false">SUM(AD7:AD9)</f>
        <v>1874000</v>
      </c>
      <c r="AE10" s="114" t="n">
        <f aca="false">SUM(AE7:AE9)</f>
        <v>1874000</v>
      </c>
      <c r="AF10" s="114" t="n">
        <f aca="false">SUM(AF7:AF9)</f>
        <v>1874000</v>
      </c>
      <c r="AG10" s="114" t="n">
        <f aca="false">SUM(AG7:AG9)</f>
        <v>1874000</v>
      </c>
      <c r="AH10" s="114" t="n">
        <f aca="false">SUM(AH7:AH9)</f>
        <v>1858000</v>
      </c>
      <c r="AI10" s="114" t="n">
        <f aca="false">SUM(AI7:AI9)</f>
        <v>1858000</v>
      </c>
      <c r="AJ10" s="114" t="n">
        <f aca="false">SUM(AJ7:AJ9)</f>
        <v>1858000</v>
      </c>
      <c r="AK10" s="114" t="n">
        <f aca="false">SUM(AK7:AK9)</f>
        <v>1858000</v>
      </c>
      <c r="AL10" s="114" t="n">
        <f aca="false">SUM(AL7:AL9)</f>
        <v>1842000</v>
      </c>
      <c r="AM10" s="114" t="n">
        <f aca="false">SUM(AM7:AM9)</f>
        <v>1842000</v>
      </c>
      <c r="AN10" s="114" t="n">
        <f aca="false">SUM(AN7:AN9)</f>
        <v>1842000</v>
      </c>
      <c r="AO10" s="114" t="n">
        <f aca="false">SUM(AO7:AO9)</f>
        <v>1842000</v>
      </c>
      <c r="AP10" s="114" t="n">
        <f aca="false">SUM(AP7:AP9)</f>
        <v>1826000</v>
      </c>
      <c r="AQ10" s="114" t="n">
        <f aca="false">SUM(AQ7:AQ9)</f>
        <v>1826000</v>
      </c>
      <c r="AR10" s="114" t="n">
        <f aca="false">SUM(AR7:AR9)</f>
        <v>1826000</v>
      </c>
      <c r="AS10" s="114" t="n">
        <f aca="false">SUM(AS7:AS9)</f>
        <v>1826000</v>
      </c>
      <c r="AT10" s="114" t="n">
        <f aca="false">SUM(AT7:AT9)</f>
        <v>1826000</v>
      </c>
      <c r="AU10" s="114" t="n">
        <f aca="false">SUM(AU7:AU9)</f>
        <v>1810000</v>
      </c>
      <c r="AV10" s="114" t="n">
        <f aca="false">SUM(AV7:AV9)</f>
        <v>2050000</v>
      </c>
      <c r="AW10" s="114" t="n">
        <f aca="false">SUM(AW7:AW9)</f>
        <v>2050000</v>
      </c>
      <c r="AX10" s="114" t="n">
        <f aca="false">SUM(AX7:AX9)</f>
        <v>2050000</v>
      </c>
      <c r="AY10" s="114" t="n">
        <f aca="false">SUM(AY7:AY9)</f>
        <v>2030000</v>
      </c>
      <c r="AZ10" s="114" t="n">
        <f aca="false">SUM(AZ7:AZ9)</f>
        <v>2030000</v>
      </c>
      <c r="BA10" s="114" t="n">
        <f aca="false">SUM(BA7:BA9)</f>
        <v>2030000</v>
      </c>
      <c r="BB10" s="114" t="n">
        <f aca="false">SUM(BB7:BB9)</f>
        <v>2030000</v>
      </c>
      <c r="BC10" s="114" t="n">
        <f aca="false">SUM(BC7:BC9)</f>
        <v>2010000</v>
      </c>
      <c r="BD10" s="71" t="n">
        <f aca="false">SUM(BD7:BD9)</f>
        <v>1922000</v>
      </c>
      <c r="BE10" s="71" t="n">
        <f aca="false">SUM(BE7:BE9)</f>
        <v>1874000</v>
      </c>
      <c r="BF10" s="71" t="n">
        <f aca="false">SUM(BF7:BF9)</f>
        <v>1826000</v>
      </c>
      <c r="BG10" s="71" t="n">
        <f aca="false">SUM(BG7:BG9)</f>
        <v>2010000</v>
      </c>
      <c r="BH10" s="71" t="n">
        <f aca="false">SUM(BH7:BH9)</f>
        <v>2010000</v>
      </c>
    </row>
    <row r="11" s="29" customFormat="true" ht="15.75" hidden="false" customHeight="true" outlineLevel="0" collapsed="false">
      <c r="A11" s="25"/>
      <c r="B11" s="115" t="s">
        <v>402</v>
      </c>
      <c r="C11" s="69"/>
      <c r="D11" s="69"/>
      <c r="E11" s="69"/>
      <c r="F11" s="69"/>
      <c r="G11" s="69"/>
      <c r="H11" s="69"/>
      <c r="I11" s="69"/>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row>
    <row r="12" customFormat="false" ht="15.75" hidden="false" customHeight="true" outlineLevel="0" collapsed="false">
      <c r="A12" s="15" t="s">
        <v>283</v>
      </c>
      <c r="B12" s="45" t="s">
        <v>284</v>
      </c>
      <c r="C12" s="68" t="n">
        <f aca="false">SUMIF(Assumptions!$A$81:$C$104,$A12,Assumptions!$C$81:$C$104)</f>
        <v>170000</v>
      </c>
      <c r="D12" s="116" t="n">
        <f aca="true">(IF(D$46&lt;=D$43,0,IF(ISNA(MATCH(D$4-D$46,$A$4:$BH$4,1)),SUM($D$47:D$47),SUM(OFFSET($A$47,0,MATCH(D$4-D$46,$A$4:$BH$4,1)+1,1,COLUMN(D$4)-MATCH(D$4-D$46,$A$4:$BH$4,1)-1)))))+(IF(D$4-D$46=D$4,0,IF(D$4-D$46&lt;$C$4,0,IF(ISNA(MATCH(D$4-D$46,$A$4:$BH$4,1)),0,OFFSET($A$47,0,MATCH(D$4-D$46,$A$4:$BH$4,1),1,1)/7*(OFFSET($A$4,0,MATCH(D$4-D$46,$A$4:$BH$4,1),1,1)-(D$4-D$46))))))+IF(C$46=0,0,($C$12/$C$46*IF($C$4&gt;(D$4-D$46),$C$4-(D$4-D$46),0)))</f>
        <v>169333.333333333</v>
      </c>
      <c r="E12" s="116" t="n">
        <f aca="true">(IF(E$46&lt;=E$43,0,IF(ISNA(MATCH(E$4-E$46,$A$4:$BH$4,1)),SUM($D$47:E$47),SUM(OFFSET($A$47,0,MATCH(E$4-E$46,$A$4:$BH$4,1)+1,1,COLUMN(E$4)-MATCH(E$4-E$46,$A$4:$BH$4,1)-1)))))+(IF(E$4-E$46=E$4,0,IF(E$4-E$46&lt;$C$4,0,IF(ISNA(MATCH(E$4-E$46,$A$4:$BH$4,1)),0,OFFSET($A$47,0,MATCH(E$4-E$46,$A$4:$BH$4,1),1,1)/7*(OFFSET($A$4,0,MATCH(E$4-E$46,$A$4:$BH$4,1),1,1)-(E$4-E$46))))))+IF(D$46=0,0,($C$12/$C$46*IF($C$4&gt;(E$4-E$46),$C$4-(E$4-E$46),0)))</f>
        <v>162588.266666667</v>
      </c>
      <c r="F12" s="116" t="n">
        <f aca="true">(IF(F$46&lt;=F$43,0,IF(ISNA(MATCH(F$4-F$46,$A$4:$BH$4,1)),SUM($D$47:F$47),SUM(OFFSET($A$47,0,MATCH(F$4-F$46,$A$4:$BH$4,1)+1,1,COLUMN(F$4)-MATCH(F$4-F$46,$A$4:$BH$4,1)-1)))))+(IF(F$4-F$46=F$4,0,IF(F$4-F$46&lt;$C$4,0,IF(ISNA(MATCH(F$4-F$46,$A$4:$BH$4,1)),0,OFFSET($A$47,0,MATCH(F$4-F$46,$A$4:$BH$4,1),1,1)/7*(OFFSET($A$4,0,MATCH(F$4-F$46,$A$4:$BH$4,1),1,1)-(F$4-F$46))))))+IF(E$46=0,0,($C$12/$C$46*IF($C$4&gt;(F$4-F$46),$C$4-(F$4-F$46),0)))</f>
        <v>164521.6</v>
      </c>
      <c r="G12" s="116" t="n">
        <f aca="true">(IF(G$46&lt;=G$43,0,IF(ISNA(MATCH(G$4-G$46,$A$4:$BH$4,1)),SUM($D$47:G$47),SUM(OFFSET($A$47,0,MATCH(G$4-G$46,$A$4:$BH$4,1)+1,1,COLUMN(G$4)-MATCH(G$4-G$46,$A$4:$BH$4,1)-1)))))+(IF(G$4-G$46=G$4,0,IF(G$4-G$46&lt;$C$4,0,IF(ISNA(MATCH(G$4-G$46,$A$4:$BH$4,1)),0,OFFSET($A$47,0,MATCH(G$4-G$46,$A$4:$BH$4,1),1,1)/7*(OFFSET($A$4,0,MATCH(G$4-G$46,$A$4:$BH$4,1),1,1)-(G$4-G$46))))))+IF(F$46=0,0,($C$12/$C$46*IF($C$4&gt;(G$4-G$46),$C$4-(G$4-G$46),0)))</f>
        <v>167494.933333333</v>
      </c>
      <c r="H12" s="116" t="n">
        <f aca="true">(IF(H$46&lt;=H$43,0,IF(ISNA(MATCH(H$4-H$46,$A$4:$BH$4,1)),SUM($D$47:H$47),SUM(OFFSET($A$47,0,MATCH(H$4-H$46,$A$4:$BH$4,1)+1,1,COLUMN(H$4)-MATCH(H$4-H$46,$A$4:$BH$4,1)-1)))))+(IF(H$4-H$46=H$4,0,IF(H$4-H$46&lt;$C$4,0,IF(ISNA(MATCH(H$4-H$46,$A$4:$BH$4,1)),0,OFFSET($A$47,0,MATCH(H$4-H$46,$A$4:$BH$4,1),1,1)/7*(OFFSET($A$4,0,MATCH(H$4-H$46,$A$4:$BH$4,1),1,1)-(H$4-H$46))))))+IF(G$46=0,0,($C$12/$C$46*IF($C$4&gt;(H$4-H$46),$C$4-(H$4-H$46),0)))</f>
        <v>169392.457142857</v>
      </c>
      <c r="I12" s="116" t="n">
        <f aca="true">(IF(I$46&lt;=I$43,0,IF(ISNA(MATCH(I$4-I$46,$A$4:$BH$4,1)),SUM($D$47:I$47),SUM(OFFSET($A$47,0,MATCH(I$4-I$46,$A$4:$BH$4,1)+1,1,COLUMN(I$4)-MATCH(I$4-I$46,$A$4:$BH$4,1)-1)))))+(IF(I$4-I$46=I$4,0,IF(I$4-I$46&lt;$C$4,0,IF(ISNA(MATCH(I$4-I$46,$A$4:$BH$4,1)),0,OFFSET($A$47,0,MATCH(I$4-I$46,$A$4:$BH$4,1),1,1)/7*(OFFSET($A$4,0,MATCH(I$4-I$46,$A$4:$BH$4,1),1,1)-(I$4-I$46))))))+IF(H$46=0,0,($C$12/$C$46*IF($C$4&gt;(I$4-I$46),$C$4-(I$4-I$46),0)))</f>
        <v>173164.171428571</v>
      </c>
      <c r="J12" s="116" t="n">
        <f aca="true">(IF(J$46&lt;=J$43,0,IF(ISNA(MATCH(J$4-J$46,$A$4:$BH$4,1)),SUM($D$47:J$47),SUM(OFFSET($A$47,0,MATCH(J$4-J$46,$A$4:$BH$4,1)+1,1,COLUMN(J$4)-MATCH(J$4-J$46,$A$4:$BH$4,1)-1)))))+(IF(J$4-J$46=J$4,0,IF(J$4-J$46&lt;$C$4,0,IF(ISNA(MATCH(J$4-J$46,$A$4:$BH$4,1)),0,OFFSET($A$47,0,MATCH(J$4-J$46,$A$4:$BH$4,1),1,1)/7*(OFFSET($A$4,0,MATCH(J$4-J$46,$A$4:$BH$4,1),1,1)-(J$4-J$46))))))+IF(I$46=0,0,($C$12/$C$46*IF($C$4&gt;(J$4-J$46),$C$4-(J$4-J$46),0)))</f>
        <v>168441.714285714</v>
      </c>
      <c r="K12" s="116" t="n">
        <f aca="true">(IF(K$46&lt;=K$43,0,IF(ISNA(MATCH(K$4-K$46,$A$4:$BH$4,1)),SUM($D$47:K$47),SUM(OFFSET($A$47,0,MATCH(K$4-K$46,$A$4:$BH$4,1)+1,1,COLUMN(K$4)-MATCH(K$4-K$46,$A$4:$BH$4,1)-1)))))+(IF(K$4-K$46=K$4,0,IF(K$4-K$46&lt;$C$4,0,IF(ISNA(MATCH(K$4-K$46,$A$4:$BH$4,1)),0,OFFSET($A$47,0,MATCH(K$4-K$46,$A$4:$BH$4,1),1,1)/7*(OFFSET($A$4,0,MATCH(K$4-K$46,$A$4:$BH$4,1),1,1)-(K$4-K$46))))))+IF(J$46=0,0,($C$12/$C$46*IF($C$4&gt;(K$4-K$46),$C$4-(K$4-K$46),0)))</f>
        <v>165788.857142857</v>
      </c>
      <c r="L12" s="116" t="n">
        <f aca="true">(IF(L$46&lt;=L$43,0,IF(ISNA(MATCH(L$4-L$46,$A$4:$BH$4,1)),SUM($D$47:L$47),SUM(OFFSET($A$47,0,MATCH(L$4-L$46,$A$4:$BH$4,1)+1,1,COLUMN(L$4)-MATCH(L$4-L$46,$A$4:$BH$4,1)-1)))))+(IF(L$4-L$46=L$4,0,IF(L$4-L$46&lt;$C$4,0,IF(ISNA(MATCH(L$4-L$46,$A$4:$BH$4,1)),0,OFFSET($A$47,0,MATCH(L$4-L$46,$A$4:$BH$4,1),1,1)/7*(OFFSET($A$4,0,MATCH(L$4-L$46,$A$4:$BH$4,1),1,1)-(L$4-L$46))))))+IF(K$46=0,0,($C$12/$C$46*IF($C$4&gt;(L$4-L$46),$C$4-(L$4-L$46),0)))</f>
        <v>162057.428571429</v>
      </c>
      <c r="M12" s="116" t="n">
        <f aca="true">(IF(M$46&lt;=M$43,0,IF(ISNA(MATCH(M$4-M$46,$A$4:$BH$4,1)),SUM($D$47:M$47),SUM(OFFSET($A$47,0,MATCH(M$4-M$46,$A$4:$BH$4,1)+1,1,COLUMN(M$4)-MATCH(M$4-M$46,$A$4:$BH$4,1)-1)))))+(IF(M$4-M$46=M$4,0,IF(M$4-M$46&lt;$C$4,0,IF(ISNA(MATCH(M$4-M$46,$A$4:$BH$4,1)),0,OFFSET($A$47,0,MATCH(M$4-M$46,$A$4:$BH$4,1),1,1)/7*(OFFSET($A$4,0,MATCH(M$4-M$46,$A$4:$BH$4,1),1,1)-(M$4-M$46))))))+IF(L$46=0,0,($C$12/$C$46*IF($C$4&gt;(M$4-M$46),$C$4-(M$4-M$46),0)))</f>
        <v>163188</v>
      </c>
      <c r="N12" s="116" t="n">
        <f aca="true">(IF(N$46&lt;=N$43,0,IF(ISNA(MATCH(N$4-N$46,$A$4:$BH$4,1)),SUM($D$47:N$47),SUM(OFFSET($A$47,0,MATCH(N$4-N$46,$A$4:$BH$4,1)+1,1,COLUMN(N$4)-MATCH(N$4-N$46,$A$4:$BH$4,1)-1)))))+(IF(N$4-N$46=N$4,0,IF(N$4-N$46&lt;$C$4,0,IF(ISNA(MATCH(N$4-N$46,$A$4:$BH$4,1)),0,OFFSET($A$47,0,MATCH(N$4-N$46,$A$4:$BH$4,1),1,1)/7*(OFFSET($A$4,0,MATCH(N$4-N$46,$A$4:$BH$4,1),1,1)-(N$4-N$46))))))+IF(M$46=0,0,($C$12/$C$46*IF($C$4&gt;(N$4-N$46),$C$4-(N$4-N$46),0)))</f>
        <v>169218</v>
      </c>
      <c r="O12" s="116" t="n">
        <f aca="true">(IF(O$46&lt;=O$43,0,IF(ISNA(MATCH(O$4-O$46,$A$4:$BH$4,1)),SUM($D$47:O$47),SUM(OFFSET($A$47,0,MATCH(O$4-O$46,$A$4:$BH$4,1)+1,1,COLUMN(O$4)-MATCH(O$4-O$46,$A$4:$BH$4,1)-1)))))+(IF(O$4-O$46=O$4,0,IF(O$4-O$46&lt;$C$4,0,IF(ISNA(MATCH(O$4-O$46,$A$4:$BH$4,1)),0,OFFSET($A$47,0,MATCH(O$4-O$46,$A$4:$BH$4,1),1,1)/7*(OFFSET($A$4,0,MATCH(O$4-O$46,$A$4:$BH$4,1),1,1)-(O$4-O$46))))))+IF(N$46=0,0,($C$12/$C$46*IF($C$4&gt;(O$4-O$46),$C$4-(O$4-O$46),0)))</f>
        <v>172368</v>
      </c>
      <c r="P12" s="116" t="n">
        <f aca="true">(IF(P$46&lt;=P$43,0,IF(ISNA(MATCH(P$4-P$46,$A$4:$BH$4,1)),SUM($D$47:P$47),SUM(OFFSET($A$47,0,MATCH(P$4-P$46,$A$4:$BH$4,1)+1,1,COLUMN(P$4)-MATCH(P$4-P$46,$A$4:$BH$4,1)-1)))))+(IF(P$4-P$46=P$4,0,IF(P$4-P$46&lt;$C$4,0,IF(ISNA(MATCH(P$4-P$46,$A$4:$BH$4,1)),0,OFFSET($A$47,0,MATCH(P$4-P$46,$A$4:$BH$4,1),1,1)/7*(OFFSET($A$4,0,MATCH(P$4-P$46,$A$4:$BH$4,1),1,1)-(P$4-P$46))))))+IF(O$46=0,0,($C$12/$C$46*IF($C$4&gt;(P$4-P$46),$C$4-(P$4-P$46),0)))</f>
        <v>173088</v>
      </c>
      <c r="Q12" s="116" t="n">
        <f aca="true">(IF(Q$46&lt;=Q$43,0,IF(ISNA(MATCH(Q$4-Q$46,$A$4:$BH$4,1)),SUM($D$47:Q$47),SUM(OFFSET($A$47,0,MATCH(Q$4-Q$46,$A$4:$BH$4,1)+1,1,COLUMN(Q$4)-MATCH(Q$4-Q$46,$A$4:$BH$4,1)-1)))))+(IF(Q$4-Q$46=Q$4,0,IF(Q$4-Q$46&lt;$C$4,0,IF(ISNA(MATCH(Q$4-Q$46,$A$4:$BH$4,1)),0,OFFSET($A$47,0,MATCH(Q$4-Q$46,$A$4:$BH$4,1),1,1)/7*(OFFSET($A$4,0,MATCH(Q$4-Q$46,$A$4:$BH$4,1),1,1)-(Q$4-Q$46))))))+IF(P$46=0,0,($C$12/$C$46*IF($C$4&gt;(Q$4-Q$46),$C$4-(Q$4-Q$46),0)))</f>
        <v>177588</v>
      </c>
      <c r="R12" s="116" t="n">
        <f aca="true">(IF(R$46&lt;=R$43,0,IF(ISNA(MATCH(R$4-R$46,$A$4:$BH$4,1)),SUM($D$47:R$47),SUM(OFFSET($A$47,0,MATCH(R$4-R$46,$A$4:$BH$4,1)+1,1,COLUMN(R$4)-MATCH(R$4-R$46,$A$4:$BH$4,1)-1)))))+(IF(R$4-R$46=R$4,0,IF(R$4-R$46&lt;$C$4,0,IF(ISNA(MATCH(R$4-R$46,$A$4:$BH$4,1)),0,OFFSET($A$47,0,MATCH(R$4-R$46,$A$4:$BH$4,1),1,1)/7*(OFFSET($A$4,0,MATCH(R$4-R$46,$A$4:$BH$4,1),1,1)-(R$4-R$46))))))+IF(Q$46=0,0,($C$12/$C$46*IF($C$4&gt;(R$4-R$46),$C$4-(R$4-R$46),0)))</f>
        <v>176688</v>
      </c>
      <c r="S12" s="116" t="n">
        <f aca="true">(IF(S$46&lt;=S$43,0,IF(ISNA(MATCH(S$4-S$46,$A$4:$BH$4,1)),SUM($D$47:S$47),SUM(OFFSET($A$47,0,MATCH(S$4-S$46,$A$4:$BH$4,1)+1,1,COLUMN(S$4)-MATCH(S$4-S$46,$A$4:$BH$4,1)-1)))))+(IF(S$4-S$46=S$4,0,IF(S$4-S$46&lt;$C$4,0,IF(ISNA(MATCH(S$4-S$46,$A$4:$BH$4,1)),0,OFFSET($A$47,0,MATCH(S$4-S$46,$A$4:$BH$4,1),1,1)/7*(OFFSET($A$4,0,MATCH(S$4-S$46,$A$4:$BH$4,1),1,1)-(S$4-S$46))))))+IF(R$46=0,0,($C$12/$C$46*IF($C$4&gt;(S$4-S$46),$C$4-(S$4-S$46),0)))</f>
        <v>175986</v>
      </c>
      <c r="T12" s="116" t="n">
        <f aca="true">(IF(T$46&lt;=T$43,0,IF(ISNA(MATCH(T$4-T$46,$A$4:$BH$4,1)),SUM($D$47:T$47),SUM(OFFSET($A$47,0,MATCH(T$4-T$46,$A$4:$BH$4,1)+1,1,COLUMN(T$4)-MATCH(T$4-T$46,$A$4:$BH$4,1)-1)))))+(IF(T$4-T$46=T$4,0,IF(T$4-T$46&lt;$C$4,0,IF(ISNA(MATCH(T$4-T$46,$A$4:$BH$4,1)),0,OFFSET($A$47,0,MATCH(T$4-T$46,$A$4:$BH$4,1),1,1)/7*(OFFSET($A$4,0,MATCH(T$4-T$46,$A$4:$BH$4,1),1,1)-(T$4-T$46))))))+IF(S$46=0,0,($C$12/$C$46*IF($C$4&gt;(T$4-T$46),$C$4-(T$4-T$46),0)))</f>
        <v>179748</v>
      </c>
      <c r="U12" s="116" t="n">
        <f aca="true">(IF(U$46&lt;=U$43,0,IF(ISNA(MATCH(U$4-U$46,$A$4:$BH$4,1)),SUM($D$47:U$47),SUM(OFFSET($A$47,0,MATCH(U$4-U$46,$A$4:$BH$4,1)+1,1,COLUMN(U$4)-MATCH(U$4-U$46,$A$4:$BH$4,1)-1)))))+(IF(U$4-U$46=U$4,0,IF(U$4-U$46&lt;$C$4,0,IF(ISNA(MATCH(U$4-U$46,$A$4:$BH$4,1)),0,OFFSET($A$47,0,MATCH(U$4-U$46,$A$4:$BH$4,1),1,1)/7*(OFFSET($A$4,0,MATCH(U$4-U$46,$A$4:$BH$4,1),1,1)-(U$4-U$46))))))+IF(T$46=0,0,($C$12/$C$46*IF($C$4&gt;(U$4-U$46),$C$4-(U$4-U$46),0)))</f>
        <v>181692</v>
      </c>
      <c r="V12" s="116" t="n">
        <f aca="true">(IF(V$46&lt;=V$43,0,IF(ISNA(MATCH(V$4-V$46,$A$4:$BH$4,1)),SUM($D$47:V$47),SUM(OFFSET($A$47,0,MATCH(V$4-V$46,$A$4:$BH$4,1)+1,1,COLUMN(V$4)-MATCH(V$4-V$46,$A$4:$BH$4,1)-1)))))+(IF(V$4-V$46=V$4,0,IF(V$4-V$46&lt;$C$4,0,IF(ISNA(MATCH(V$4-V$46,$A$4:$BH$4,1)),0,OFFSET($A$47,0,MATCH(V$4-V$46,$A$4:$BH$4,1),1,1)/7*(OFFSET($A$4,0,MATCH(V$4-V$46,$A$4:$BH$4,1),1,1)-(V$4-V$46))))))+IF(U$46=0,0,($C$12/$C$46*IF($C$4&gt;(V$4-V$46),$C$4-(V$4-V$46),0)))</f>
        <v>184014</v>
      </c>
      <c r="W12" s="116" t="n">
        <f aca="true">(IF(W$46&lt;=W$43,0,IF(ISNA(MATCH(W$4-W$46,$A$4:$BH$4,1)),SUM($D$47:W$47),SUM(OFFSET($A$47,0,MATCH(W$4-W$46,$A$4:$BH$4,1)+1,1,COLUMN(W$4)-MATCH(W$4-W$46,$A$4:$BH$4,1)-1)))))+(IF(W$4-W$46=W$4,0,IF(W$4-W$46&lt;$C$4,0,IF(ISNA(MATCH(W$4-W$46,$A$4:$BH$4,1)),0,OFFSET($A$47,0,MATCH(W$4-W$46,$A$4:$BH$4,1),1,1)/7*(OFFSET($A$4,0,MATCH(W$4-W$46,$A$4:$BH$4,1),1,1)-(W$4-W$46))))))+IF(V$46=0,0,($C$12/$C$46*IF($C$4&gt;(W$4-W$46),$C$4-(W$4-W$46),0)))</f>
        <v>181864</v>
      </c>
      <c r="X12" s="116" t="n">
        <f aca="true">(IF(X$46&lt;=X$43,0,IF(ISNA(MATCH(X$4-X$46,$A$4:$BH$4,1)),SUM($D$47:X$47),SUM(OFFSET($A$47,0,MATCH(X$4-X$46,$A$4:$BH$4,1)+1,1,COLUMN(X$4)-MATCH(X$4-X$46,$A$4:$BH$4,1)-1)))))+(IF(X$4-X$46=X$4,0,IF(X$4-X$46&lt;$C$4,0,IF(ISNA(MATCH(X$4-X$46,$A$4:$BH$4,1)),0,OFFSET($A$47,0,MATCH(X$4-X$46,$A$4:$BH$4,1),1,1)/7*(OFFSET($A$4,0,MATCH(X$4-X$46,$A$4:$BH$4,1),1,1)-(X$4-X$46))))))+IF(W$46=0,0,($C$12/$C$46*IF($C$4&gt;(X$4-X$46),$C$4-(X$4-X$46),0)))</f>
        <v>178246</v>
      </c>
      <c r="Y12" s="116" t="n">
        <f aca="true">(IF(Y$46&lt;=Y$43,0,IF(ISNA(MATCH(Y$4-Y$46,$A$4:$BH$4,1)),SUM($D$47:Y$47),SUM(OFFSET($A$47,0,MATCH(Y$4-Y$46,$A$4:$BH$4,1)+1,1,COLUMN(Y$4)-MATCH(Y$4-Y$46,$A$4:$BH$4,1)-1)))))+(IF(Y$4-Y$46=Y$4,0,IF(Y$4-Y$46&lt;$C$4,0,IF(ISNA(MATCH(Y$4-Y$46,$A$4:$BH$4,1)),0,OFFSET($A$47,0,MATCH(Y$4-Y$46,$A$4:$BH$4,1),1,1)/7*(OFFSET($A$4,0,MATCH(Y$4-Y$46,$A$4:$BH$4,1),1,1)-(Y$4-Y$46))))))+IF(X$46=0,0,($C$12/$C$46*IF($C$4&gt;(Y$4-Y$46),$C$4-(Y$4-Y$46),0)))</f>
        <v>177366</v>
      </c>
      <c r="Z12" s="116" t="n">
        <f aca="true">(IF(Z$46&lt;=Z$43,0,IF(ISNA(MATCH(Z$4-Z$46,$A$4:$BH$4,1)),SUM($D$47:Z$47),SUM(OFFSET($A$47,0,MATCH(Z$4-Z$46,$A$4:$BH$4,1)+1,1,COLUMN(Z$4)-MATCH(Z$4-Z$46,$A$4:$BH$4,1)-1)))))+(IF(Z$4-Z$46=Z$4,0,IF(Z$4-Z$46&lt;$C$4,0,IF(ISNA(MATCH(Z$4-Z$46,$A$4:$BH$4,1)),0,OFFSET($A$47,0,MATCH(Z$4-Z$46,$A$4:$BH$4,1),1,1)/7*(OFFSET($A$4,0,MATCH(Z$4-Z$46,$A$4:$BH$4,1),1,1)-(Z$4-Z$46))))))+IF(Y$46=0,0,($C$12/$C$46*IF($C$4&gt;(Z$4-Z$46),$C$4-(Z$4-Z$46),0)))</f>
        <v>175304</v>
      </c>
      <c r="AA12" s="116" t="n">
        <f aca="true">(IF(AA$46&lt;=AA$43,0,IF(ISNA(MATCH(AA$4-AA$46,$A$4:$BH$4,1)),SUM($D$47:AA$47),SUM(OFFSET($A$47,0,MATCH(AA$4-AA$46,$A$4:$BH$4,1)+1,1,COLUMN(AA$4)-MATCH(AA$4-AA$46,$A$4:$BH$4,1)-1)))))+(IF(AA$4-AA$46=AA$4,0,IF(AA$4-AA$46&lt;$C$4,0,IF(ISNA(MATCH(AA$4-AA$46,$A$4:$BH$4,1)),0,OFFSET($A$47,0,MATCH(AA$4-AA$46,$A$4:$BH$4,1),1,1)/7*(OFFSET($A$4,0,MATCH(AA$4-AA$46,$A$4:$BH$4,1),1,1)-(AA$4-AA$46))))))+IF(Z$46=0,0,($C$12/$C$46*IF($C$4&gt;(AA$4-AA$46),$C$4-(AA$4-AA$46),0)))</f>
        <v>180242.857142857</v>
      </c>
      <c r="AB12" s="116" t="n">
        <f aca="true">(IF(AB$46&lt;=AB$43,0,IF(ISNA(MATCH(AB$4-AB$46,$A$4:$BH$4,1)),SUM($D$47:AB$47),SUM(OFFSET($A$47,0,MATCH(AB$4-AB$46,$A$4:$BH$4,1)+1,1,COLUMN(AB$4)-MATCH(AB$4-AB$46,$A$4:$BH$4,1)-1)))))+(IF(AB$4-AB$46=AB$4,0,IF(AB$4-AB$46&lt;$C$4,0,IF(ISNA(MATCH(AB$4-AB$46,$A$4:$BH$4,1)),0,OFFSET($A$47,0,MATCH(AB$4-AB$46,$A$4:$BH$4,1),1,1)/7*(OFFSET($A$4,0,MATCH(AB$4-AB$46,$A$4:$BH$4,1),1,1)-(AB$4-AB$46))))))+IF(AA$46=0,0,($C$12/$C$46*IF($C$4&gt;(AB$4-AB$46),$C$4-(AB$4-AB$46),0)))</f>
        <v>185628</v>
      </c>
      <c r="AC12" s="116" t="n">
        <f aca="true">(IF(AC$46&lt;=AC$43,0,IF(ISNA(MATCH(AC$4-AC$46,$A$4:$BH$4,1)),SUM($D$47:AC$47),SUM(OFFSET($A$47,0,MATCH(AC$4-AC$46,$A$4:$BH$4,1)+1,1,COLUMN(AC$4)-MATCH(AC$4-AC$46,$A$4:$BH$4,1)-1)))))+(IF(AC$4-AC$46=AC$4,0,IF(AC$4-AC$46&lt;$C$4,0,IF(ISNA(MATCH(AC$4-AC$46,$A$4:$BH$4,1)),0,OFFSET($A$47,0,MATCH(AC$4-AC$46,$A$4:$BH$4,1),1,1)/7*(OFFSET($A$4,0,MATCH(AC$4-AC$46,$A$4:$BH$4,1),1,1)-(AC$4-AC$46))))))+IF(AB$46=0,0,($C$12/$C$46*IF($C$4&gt;(AC$4-AC$46),$C$4-(AC$4-AC$46),0)))</f>
        <v>186534</v>
      </c>
      <c r="AD12" s="116" t="n">
        <f aca="true">(IF(AD$46&lt;=AD$43,0,IF(ISNA(MATCH(AD$4-AD$46,$A$4:$BH$4,1)),SUM($D$47:AD$47),SUM(OFFSET($A$47,0,MATCH(AD$4-AD$46,$A$4:$BH$4,1)+1,1,COLUMN(AD$4)-MATCH(AD$4-AD$46,$A$4:$BH$4,1)-1)))))+(IF(AD$4-AD$46=AD$4,0,IF(AD$4-AD$46&lt;$C$4,0,IF(ISNA(MATCH(AD$4-AD$46,$A$4:$BH$4,1)),0,OFFSET($A$47,0,MATCH(AD$4-AD$46,$A$4:$BH$4,1),1,1)/7*(OFFSET($A$4,0,MATCH(AD$4-AD$46,$A$4:$BH$4,1),1,1)-(AD$4-AD$46))))))+IF(AC$46=0,0,($C$12/$C$46*IF($C$4&gt;(AD$4-AD$46),$C$4-(AD$4-AD$46),0)))</f>
        <v>187636.857142857</v>
      </c>
      <c r="AE12" s="116" t="n">
        <f aca="true">(IF(AE$46&lt;=AE$43,0,IF(ISNA(MATCH(AE$4-AE$46,$A$4:$BH$4,1)),SUM($D$47:AE$47),SUM(OFFSET($A$47,0,MATCH(AE$4-AE$46,$A$4:$BH$4,1)+1,1,COLUMN(AE$4)-MATCH(AE$4-AE$46,$A$4:$BH$4,1)-1)))))+(IF(AE$4-AE$46=AE$4,0,IF(AE$4-AE$46&lt;$C$4,0,IF(ISNA(MATCH(AE$4-AE$46,$A$4:$BH$4,1)),0,OFFSET($A$47,0,MATCH(AE$4-AE$46,$A$4:$BH$4,1),1,1)/7*(OFFSET($A$4,0,MATCH(AE$4-AE$46,$A$4:$BH$4,1),1,1)-(AE$4-AE$46))))))+IF(AD$46=0,0,($C$12/$C$46*IF($C$4&gt;(AE$4-AE$46),$C$4-(AE$4-AE$46),0)))</f>
        <v>187759.142857143</v>
      </c>
      <c r="AF12" s="116" t="n">
        <f aca="true">(IF(AF$46&lt;=AF$43,0,IF(ISNA(MATCH(AF$4-AF$46,$A$4:$BH$4,1)),SUM($D$47:AF$47),SUM(OFFSET($A$47,0,MATCH(AF$4-AF$46,$A$4:$BH$4,1)+1,1,COLUMN(AF$4)-MATCH(AF$4-AF$46,$A$4:$BH$4,1)-1)))))+(IF(AF$4-AF$46=AF$4,0,IF(AF$4-AF$46&lt;$C$4,0,IF(ISNA(MATCH(AF$4-AF$46,$A$4:$BH$4,1)),0,OFFSET($A$47,0,MATCH(AF$4-AF$46,$A$4:$BH$4,1),1,1)/7*(OFFSET($A$4,0,MATCH(AF$4-AF$46,$A$4:$BH$4,1),1,1)-(AF$4-AF$46))))))+IF(AE$46=0,0,($C$12/$C$46*IF($C$4&gt;(AF$4-AF$46),$C$4-(AF$4-AF$46),0)))</f>
        <v>187954</v>
      </c>
      <c r="AG12" s="116" t="n">
        <f aca="true">(IF(AG$46&lt;=AG$43,0,IF(ISNA(MATCH(AG$4-AG$46,$A$4:$BH$4,1)),SUM($D$47:AG$47),SUM(OFFSET($A$47,0,MATCH(AG$4-AG$46,$A$4:$BH$4,1)+1,1,COLUMN(AG$4)-MATCH(AG$4-AG$46,$A$4:$BH$4,1)-1)))))+(IF(AG$4-AG$46=AG$4,0,IF(AG$4-AG$46&lt;$C$4,0,IF(ISNA(MATCH(AG$4-AG$46,$A$4:$BH$4,1)),0,OFFSET($A$47,0,MATCH(AG$4-AG$46,$A$4:$BH$4,1),1,1)/7*(OFFSET($A$4,0,MATCH(AG$4-AG$46,$A$4:$BH$4,1),1,1)-(AG$4-AG$46))))))+IF(AF$46=0,0,($C$12/$C$46*IF($C$4&gt;(AG$4-AG$46),$C$4-(AG$4-AG$46),0)))</f>
        <v>186424.571428571</v>
      </c>
      <c r="AH12" s="116" t="n">
        <f aca="true">(IF(AH$46&lt;=AH$43,0,IF(ISNA(MATCH(AH$4-AH$46,$A$4:$BH$4,1)),SUM($D$47:AH$47),SUM(OFFSET($A$47,0,MATCH(AH$4-AH$46,$A$4:$BH$4,1)+1,1,COLUMN(AH$4)-MATCH(AH$4-AH$46,$A$4:$BH$4,1)-1)))))+(IF(AH$4-AH$46=AH$4,0,IF(AH$4-AH$46&lt;$C$4,0,IF(ISNA(MATCH(AH$4-AH$46,$A$4:$BH$4,1)),0,OFFSET($A$47,0,MATCH(AH$4-AH$46,$A$4:$BH$4,1),1,1)/7*(OFFSET($A$4,0,MATCH(AH$4-AH$46,$A$4:$BH$4,1),1,1)-(AH$4-AH$46))))))+IF(AG$46=0,0,($C$12/$C$46*IF($C$4&gt;(AH$4-AH$46),$C$4-(AH$4-AH$46),0)))</f>
        <v>187491.428571429</v>
      </c>
      <c r="AI12" s="116" t="n">
        <f aca="true">(IF(AI$46&lt;=AI$43,0,IF(ISNA(MATCH(AI$4-AI$46,$A$4:$BH$4,1)),SUM($D$47:AI$47),SUM(OFFSET($A$47,0,MATCH(AI$4-AI$46,$A$4:$BH$4,1)+1,1,COLUMN(AI$4)-MATCH(AI$4-AI$46,$A$4:$BH$4,1)-1)))))+(IF(AI$4-AI$46=AI$4,0,IF(AI$4-AI$46&lt;$C$4,0,IF(ISNA(MATCH(AI$4-AI$46,$A$4:$BH$4,1)),0,OFFSET($A$47,0,MATCH(AI$4-AI$46,$A$4:$BH$4,1),1,1)/7*(OFFSET($A$4,0,MATCH(AI$4-AI$46,$A$4:$BH$4,1),1,1)-(AI$4-AI$46))))))+IF(AH$46=0,0,($C$12/$C$46*IF($C$4&gt;(AI$4-AI$46),$C$4-(AI$4-AI$46),0)))</f>
        <v>187217.142857143</v>
      </c>
      <c r="AJ12" s="116" t="n">
        <f aca="true">(IF(AJ$46&lt;=AJ$43,0,IF(ISNA(MATCH(AJ$4-AJ$46,$A$4:$BH$4,1)),SUM($D$47:AJ$47),SUM(OFFSET($A$47,0,MATCH(AJ$4-AJ$46,$A$4:$BH$4,1)+1,1,COLUMN(AJ$4)-MATCH(AJ$4-AJ$46,$A$4:$BH$4,1)-1)))))+(IF(AJ$4-AJ$46=AJ$4,0,IF(AJ$4-AJ$46&lt;$C$4,0,IF(ISNA(MATCH(AJ$4-AJ$46,$A$4:$BH$4,1)),0,OFFSET($A$47,0,MATCH(AJ$4-AJ$46,$A$4:$BH$4,1),1,1)/7*(OFFSET($A$4,0,MATCH(AJ$4-AJ$46,$A$4:$BH$4,1),1,1)-(AJ$4-AJ$46))))))+IF(AI$46=0,0,($C$12/$C$46*IF($C$4&gt;(AJ$4-AJ$46),$C$4-(AJ$4-AJ$46),0)))</f>
        <v>188434.285714286</v>
      </c>
      <c r="AK12" s="116" t="n">
        <f aca="true">(IF(AK$46&lt;=AK$43,0,IF(ISNA(MATCH(AK$4-AK$46,$A$4:$BH$4,1)),SUM($D$47:AK$47),SUM(OFFSET($A$47,0,MATCH(AK$4-AK$46,$A$4:$BH$4,1)+1,1,COLUMN(AK$4)-MATCH(AK$4-AK$46,$A$4:$BH$4,1)-1)))))+(IF(AK$4-AK$46=AK$4,0,IF(AK$4-AK$46&lt;$C$4,0,IF(ISNA(MATCH(AK$4-AK$46,$A$4:$BH$4,1)),0,OFFSET($A$47,0,MATCH(AK$4-AK$46,$A$4:$BH$4,1),1,1)/7*(OFFSET($A$4,0,MATCH(AK$4-AK$46,$A$4:$BH$4,1),1,1)-(AK$4-AK$46))))))+IF(AJ$46=0,0,($C$12/$C$46*IF($C$4&gt;(AK$4-AK$46),$C$4-(AK$4-AK$46),0)))</f>
        <v>192445.714285714</v>
      </c>
      <c r="AL12" s="116" t="n">
        <f aca="true">(IF(AL$46&lt;=AL$43,0,IF(ISNA(MATCH(AL$4-AL$46,$A$4:$BH$4,1)),SUM($D$47:AL$47),SUM(OFFSET($A$47,0,MATCH(AL$4-AL$46,$A$4:$BH$4,1)+1,1,COLUMN(AL$4)-MATCH(AL$4-AL$46,$A$4:$BH$4,1)-1)))))+(IF(AL$4-AL$46=AL$4,0,IF(AL$4-AL$46&lt;$C$4,0,IF(ISNA(MATCH(AL$4-AL$46,$A$4:$BH$4,1)),0,OFFSET($A$47,0,MATCH(AL$4-AL$46,$A$4:$BH$4,1),1,1)/7*(OFFSET($A$4,0,MATCH(AL$4-AL$46,$A$4:$BH$4,1),1,1)-(AL$4-AL$46))))))+IF(AK$46=0,0,($C$12/$C$46*IF($C$4&gt;(AL$4-AL$46),$C$4-(AL$4-AL$46),0)))</f>
        <v>193405.714285714</v>
      </c>
      <c r="AM12" s="116" t="n">
        <f aca="true">(IF(AM$46&lt;=AM$43,0,IF(ISNA(MATCH(AM$4-AM$46,$A$4:$BH$4,1)),SUM($D$47:AM$47),SUM(OFFSET($A$47,0,MATCH(AM$4-AM$46,$A$4:$BH$4,1)+1,1,COLUMN(AM$4)-MATCH(AM$4-AM$46,$A$4:$BH$4,1)-1)))))+(IF(AM$4-AM$46=AM$4,0,IF(AM$4-AM$46&lt;$C$4,0,IF(ISNA(MATCH(AM$4-AM$46,$A$4:$BH$4,1)),0,OFFSET($A$47,0,MATCH(AM$4-AM$46,$A$4:$BH$4,1),1,1)/7*(OFFSET($A$4,0,MATCH(AM$4-AM$46,$A$4:$BH$4,1),1,1)-(AM$4-AM$46))))))+IF(AL$46=0,0,($C$12/$C$46*IF($C$4&gt;(AM$4-AM$46),$C$4-(AM$4-AM$46),0)))</f>
        <v>195120</v>
      </c>
      <c r="AN12" s="116" t="n">
        <f aca="true">(IF(AN$46&lt;=AN$43,0,IF(ISNA(MATCH(AN$4-AN$46,$A$4:$BH$4,1)),SUM($D$47:AN$47),SUM(OFFSET($A$47,0,MATCH(AN$4-AN$46,$A$4:$BH$4,1)+1,1,COLUMN(AN$4)-MATCH(AN$4-AN$46,$A$4:$BH$4,1)-1)))))+(IF(AN$4-AN$46=AN$4,0,IF(AN$4-AN$46&lt;$C$4,0,IF(ISNA(MATCH(AN$4-AN$46,$A$4:$BH$4,1)),0,OFFSET($A$47,0,MATCH(AN$4-AN$46,$A$4:$BH$4,1),1,1)/7*(OFFSET($A$4,0,MATCH(AN$4-AN$46,$A$4:$BH$4,1),1,1)-(AN$4-AN$46))))))+IF(AM$46=0,0,($C$12/$C$46*IF($C$4&gt;(AN$4-AN$46),$C$4-(AN$4-AN$46),0)))</f>
        <v>196182.857142857</v>
      </c>
      <c r="AO12" s="116" t="n">
        <f aca="true">(IF(AO$46&lt;=AO$43,0,IF(ISNA(MATCH(AO$4-AO$46,$A$4:$BH$4,1)),SUM($D$47:AO$47),SUM(OFFSET($A$47,0,MATCH(AO$4-AO$46,$A$4:$BH$4,1)+1,1,COLUMN(AO$4)-MATCH(AO$4-AO$46,$A$4:$BH$4,1)-1)))))+(IF(AO$4-AO$46=AO$4,0,IF(AO$4-AO$46&lt;$C$4,0,IF(ISNA(MATCH(AO$4-AO$46,$A$4:$BH$4,1)),0,OFFSET($A$47,0,MATCH(AO$4-AO$46,$A$4:$BH$4,1),1,1)/7*(OFFSET($A$4,0,MATCH(AO$4-AO$46,$A$4:$BH$4,1),1,1)-(AO$4-AO$46))))))+IF(AN$46=0,0,($C$12/$C$46*IF($C$4&gt;(AO$4-AO$46),$C$4-(AO$4-AO$46),0)))</f>
        <v>194657.142857143</v>
      </c>
      <c r="AP12" s="116" t="n">
        <f aca="true">(IF(AP$46&lt;=AP$43,0,IF(ISNA(MATCH(AP$4-AP$46,$A$4:$BH$4,1)),SUM($D$47:AP$47),SUM(OFFSET($A$47,0,MATCH(AP$4-AP$46,$A$4:$BH$4,1)+1,1,COLUMN(AP$4)-MATCH(AP$4-AP$46,$A$4:$BH$4,1)-1)))))+(IF(AP$4-AP$46=AP$4,0,IF(AP$4-AP$46&lt;$C$4,0,IF(ISNA(MATCH(AP$4-AP$46,$A$4:$BH$4,1)),0,OFFSET($A$47,0,MATCH(AP$4-AP$46,$A$4:$BH$4,1),1,1)/7*(OFFSET($A$4,0,MATCH(AP$4-AP$46,$A$4:$BH$4,1),1,1)-(AP$4-AP$46))))))+IF(AO$46=0,0,($C$12/$C$46*IF($C$4&gt;(AP$4-AP$46),$C$4-(AP$4-AP$46),0)))</f>
        <v>196234.285714286</v>
      </c>
      <c r="AQ12" s="116" t="n">
        <f aca="true">(IF(AQ$46&lt;=AQ$43,0,IF(ISNA(MATCH(AQ$4-AQ$46,$A$4:$BH$4,1)),SUM($D$47:AQ$47),SUM(OFFSET($A$47,0,MATCH(AQ$4-AQ$46,$A$4:$BH$4,1)+1,1,COLUMN(AQ$4)-MATCH(AQ$4-AQ$46,$A$4:$BH$4,1)-1)))))+(IF(AQ$4-AQ$46=AQ$4,0,IF(AQ$4-AQ$46&lt;$C$4,0,IF(ISNA(MATCH(AQ$4-AQ$46,$A$4:$BH$4,1)),0,OFFSET($A$47,0,MATCH(AQ$4-AQ$46,$A$4:$BH$4,1),1,1)/7*(OFFSET($A$4,0,MATCH(AQ$4-AQ$46,$A$4:$BH$4,1),1,1)-(AQ$4-AQ$46))))))+IF(AP$46=0,0,($C$12/$C$46*IF($C$4&gt;(AQ$4-AQ$46),$C$4-(AQ$4-AQ$46),0)))</f>
        <v>193244.571428571</v>
      </c>
      <c r="AR12" s="116" t="n">
        <f aca="true">(IF(AR$46&lt;=AR$43,0,IF(ISNA(MATCH(AR$4-AR$46,$A$4:$BH$4,1)),SUM($D$47:AR$47),SUM(OFFSET($A$47,0,MATCH(AR$4-AR$46,$A$4:$BH$4,1)+1,1,COLUMN(AR$4)-MATCH(AR$4-AR$46,$A$4:$BH$4,1)-1)))))+(IF(AR$4-AR$46=AR$4,0,IF(AR$4-AR$46&lt;$C$4,0,IF(ISNA(MATCH(AR$4-AR$46,$A$4:$BH$4,1)),0,OFFSET($A$47,0,MATCH(AR$4-AR$46,$A$4:$BH$4,1),1,1)/7*(OFFSET($A$4,0,MATCH(AR$4-AR$46,$A$4:$BH$4,1),1,1)-(AR$4-AR$46))))))+IF(AQ$46=0,0,($C$12/$C$46*IF($C$4&gt;(AR$4-AR$46),$C$4-(AR$4-AR$46),0)))</f>
        <v>183360</v>
      </c>
      <c r="AS12" s="116" t="n">
        <f aca="true">(IF(AS$46&lt;=AS$43,0,IF(ISNA(MATCH(AS$4-AS$46,$A$4:$BH$4,1)),SUM($D$47:AS$47),SUM(OFFSET($A$47,0,MATCH(AS$4-AS$46,$A$4:$BH$4,1)+1,1,COLUMN(AS$4)-MATCH(AS$4-AS$46,$A$4:$BH$4,1)-1)))))+(IF(AS$4-AS$46=AS$4,0,IF(AS$4-AS$46&lt;$C$4,0,IF(ISNA(MATCH(AS$4-AS$46,$A$4:$BH$4,1)),0,OFFSET($A$47,0,MATCH(AS$4-AS$46,$A$4:$BH$4,1),1,1)/7*(OFFSET($A$4,0,MATCH(AS$4-AS$46,$A$4:$BH$4,1),1,1)-(AS$4-AS$46))))))+IF(AR$46=0,0,($C$12/$C$46*IF($C$4&gt;(AS$4-AS$46),$C$4-(AS$4-AS$46),0)))</f>
        <v>176118.857142857</v>
      </c>
      <c r="AT12" s="116" t="n">
        <f aca="true">(IF(AT$46&lt;=AT$43,0,IF(ISNA(MATCH(AT$4-AT$46,$A$4:$BH$4,1)),SUM($D$47:AT$47),SUM(OFFSET($A$47,0,MATCH(AT$4-AT$46,$A$4:$BH$4,1)+1,1,COLUMN(AT$4)-MATCH(AT$4-AT$46,$A$4:$BH$4,1)-1)))))+(IF(AT$4-AT$46=AT$4,0,IF(AT$4-AT$46&lt;$C$4,0,IF(ISNA(MATCH(AT$4-AT$46,$A$4:$BH$4,1)),0,OFFSET($A$47,0,MATCH(AT$4-AT$46,$A$4:$BH$4,1),1,1)/7*(OFFSET($A$4,0,MATCH(AT$4-AT$46,$A$4:$BH$4,1),1,1)-(AT$4-AT$46))))))+IF(AS$46=0,0,($C$12/$C$46*IF($C$4&gt;(AT$4-AT$46),$C$4-(AT$4-AT$46),0)))</f>
        <v>159003.428571429</v>
      </c>
      <c r="AU12" s="116" t="n">
        <f aca="true">(IF(AU$46&lt;=AU$43,0,IF(ISNA(MATCH(AU$4-AU$46,$A$4:$BH$4,1)),SUM($D$47:AU$47),SUM(OFFSET($A$47,0,MATCH(AU$4-AU$46,$A$4:$BH$4,1)+1,1,COLUMN(AU$4)-MATCH(AU$4-AU$46,$A$4:$BH$4,1)-1)))))+(IF(AU$4-AU$46=AU$4,0,IF(AU$4-AU$46&lt;$C$4,0,IF(ISNA(MATCH(AU$4-AU$46,$A$4:$BH$4,1)),0,OFFSET($A$47,0,MATCH(AU$4-AU$46,$A$4:$BH$4,1),1,1)/7*(OFFSET($A$4,0,MATCH(AU$4-AU$46,$A$4:$BH$4,1),1,1)-(AU$4-AU$46))))))+IF(AT$46=0,0,($C$12/$C$46*IF($C$4&gt;(AU$4-AU$46),$C$4-(AU$4-AU$46),0)))</f>
        <v>139881.6</v>
      </c>
      <c r="AV12" s="116" t="n">
        <f aca="true">(IF(AV$46&lt;=AV$43,0,IF(ISNA(MATCH(AV$4-AV$46,$A$4:$BH$4,1)),SUM($D$47:AV$47),SUM(OFFSET($A$47,0,MATCH(AV$4-AV$46,$A$4:$BH$4,1)+1,1,COLUMN(AV$4)-MATCH(AV$4-AV$46,$A$4:$BH$4,1)-1)))))+(IF(AV$4-AV$46=AV$4,0,IF(AV$4-AV$46&lt;$C$4,0,IF(ISNA(MATCH(AV$4-AV$46,$A$4:$BH$4,1)),0,OFFSET($A$47,0,MATCH(AV$4-AV$46,$A$4:$BH$4,1),1,1)/7*(OFFSET($A$4,0,MATCH(AV$4-AV$46,$A$4:$BH$4,1),1,1)-(AV$4-AV$46))))))+IF(AU$46=0,0,($C$12/$C$46*IF($C$4&gt;(AV$4-AV$46),$C$4-(AV$4-AV$46),0)))</f>
        <v>128522.057142857</v>
      </c>
      <c r="AW12" s="116" t="n">
        <f aca="true">(IF(AW$46&lt;=AW$43,0,IF(ISNA(MATCH(AW$4-AW$46,$A$4:$BH$4,1)),SUM($D$47:AW$47),SUM(OFFSET($A$47,0,MATCH(AW$4-AW$46,$A$4:$BH$4,1)+1,1,COLUMN(AW$4)-MATCH(AW$4-AW$46,$A$4:$BH$4,1)-1)))))+(IF(AW$4-AW$46=AW$4,0,IF(AW$4-AW$46&lt;$C$4,0,IF(ISNA(MATCH(AW$4-AW$46,$A$4:$BH$4,1)),0,OFFSET($A$47,0,MATCH(AW$4-AW$46,$A$4:$BH$4,1),1,1)/7*(OFFSET($A$4,0,MATCH(AW$4-AW$46,$A$4:$BH$4,1),1,1)-(AW$4-AW$46))))))+IF(AV$46=0,0,($C$12/$C$46*IF($C$4&gt;(AW$4-AW$46),$C$4-(AW$4-AW$46),0)))</f>
        <v>123800.914285714</v>
      </c>
      <c r="AX12" s="116" t="n">
        <f aca="true">(IF(AX$46&lt;=AX$43,0,IF(ISNA(MATCH(AX$4-AX$46,$A$4:$BH$4,1)),SUM($D$47:AX$47),SUM(OFFSET($A$47,0,MATCH(AX$4-AX$46,$A$4:$BH$4,1)+1,1,COLUMN(AX$4)-MATCH(AX$4-AX$46,$A$4:$BH$4,1)-1)))))+(IF(AX$4-AX$46=AX$4,0,IF(AX$4-AX$46&lt;$C$4,0,IF(ISNA(MATCH(AX$4-AX$46,$A$4:$BH$4,1)),0,OFFSET($A$47,0,MATCH(AX$4-AX$46,$A$4:$BH$4,1),1,1)/7*(OFFSET($A$4,0,MATCH(AX$4-AX$46,$A$4:$BH$4,1),1,1)-(AX$4-AX$46))))))+IF(AW$46=0,0,($C$12/$C$46*IF($C$4&gt;(AX$4-AX$46),$C$4-(AX$4-AX$46),0)))</f>
        <v>138025.371428571</v>
      </c>
      <c r="AY12" s="116" t="n">
        <f aca="true">(IF(AY$46&lt;=AY$43,0,IF(ISNA(MATCH(AY$4-AY$46,$A$4:$BH$4,1)),SUM($D$47:AY$47),SUM(OFFSET($A$47,0,MATCH(AY$4-AY$46,$A$4:$BH$4,1)+1,1,COLUMN(AY$4)-MATCH(AY$4-AY$46,$A$4:$BH$4,1)-1)))))+(IF(AY$4-AY$46=AY$4,0,IF(AY$4-AY$46&lt;$C$4,0,IF(ISNA(MATCH(AY$4-AY$46,$A$4:$BH$4,1)),0,OFFSET($A$47,0,MATCH(AY$4-AY$46,$A$4:$BH$4,1),1,1)/7*(OFFSET($A$4,0,MATCH(AY$4-AY$46,$A$4:$BH$4,1),1,1)-(AY$4-AY$46))))))+IF(AX$46=0,0,($C$12/$C$46*IF($C$4&gt;(AY$4-AY$46),$C$4-(AY$4-AY$46),0)))</f>
        <v>157808.228571429</v>
      </c>
      <c r="AZ12" s="116" t="n">
        <f aca="true">(IF(AZ$46&lt;=AZ$43,0,IF(ISNA(MATCH(AZ$4-AZ$46,$A$4:$BH$4,1)),SUM($D$47:AZ$47),SUM(OFFSET($A$47,0,MATCH(AZ$4-AZ$46,$A$4:$BH$4,1)+1,1,COLUMN(AZ$4)-MATCH(AZ$4-AZ$46,$A$4:$BH$4,1)-1)))))+(IF(AZ$4-AZ$46=AZ$4,0,IF(AZ$4-AZ$46&lt;$C$4,0,IF(ISNA(MATCH(AZ$4-AZ$46,$A$4:$BH$4,1)),0,OFFSET($A$47,0,MATCH(AZ$4-AZ$46,$A$4:$BH$4,1),1,1)/7*(OFFSET($A$4,0,MATCH(AZ$4-AZ$46,$A$4:$BH$4,1),1,1)-(AZ$4-AZ$46))))))+IF(AY$46=0,0,($C$12/$C$46*IF($C$4&gt;(AZ$4-AZ$46),$C$4-(AZ$4-AZ$46),0)))</f>
        <v>178404.342857143</v>
      </c>
      <c r="BA12" s="116" t="n">
        <f aca="true">(IF(BA$46&lt;=BA$43,0,IF(ISNA(MATCH(BA$4-BA$46,$A$4:$BH$4,1)),SUM($D$47:BA$47),SUM(OFFSET($A$47,0,MATCH(BA$4-BA$46,$A$4:$BH$4,1)+1,1,COLUMN(BA$4)-MATCH(BA$4-BA$46,$A$4:$BH$4,1)-1)))))+(IF(BA$4-BA$46=BA$4,0,IF(BA$4-BA$46&lt;$C$4,0,IF(ISNA(MATCH(BA$4-BA$46,$A$4:$BH$4,1)),0,OFFSET($A$47,0,MATCH(BA$4-BA$46,$A$4:$BH$4,1),1,1)/7*(OFFSET($A$4,0,MATCH(BA$4-BA$46,$A$4:$BH$4,1),1,1)-(BA$4-BA$46))))))+IF(AZ$46=0,0,($C$12/$C$46*IF($C$4&gt;(BA$4-BA$46),$C$4-(BA$4-BA$46),0)))</f>
        <v>196137.6</v>
      </c>
      <c r="BB12" s="116" t="n">
        <f aca="true">(IF(BB$46&lt;=BB$43,0,IF(ISNA(MATCH(BB$4-BB$46,$A$4:$BH$4,1)),SUM($D$47:BB$47),SUM(OFFSET($A$47,0,MATCH(BB$4-BB$46,$A$4:$BH$4,1)+1,1,COLUMN(BB$4)-MATCH(BB$4-BB$46,$A$4:$BH$4,1)-1)))))+(IF(BB$4-BB$46=BB$4,0,IF(BB$4-BB$46&lt;$C$4,0,IF(ISNA(MATCH(BB$4-BB$46,$A$4:$BH$4,1)),0,OFFSET($A$47,0,MATCH(BB$4-BB$46,$A$4:$BH$4,1),1,1)/7*(OFFSET($A$4,0,MATCH(BB$4-BB$46,$A$4:$BH$4,1),1,1)-(BB$4-BB$46))))))+IF(BA$46=0,0,($C$12/$C$46*IF($C$4&gt;(BB$4-BB$46),$C$4-(BB$4-BB$46),0)))</f>
        <v>201321.6</v>
      </c>
      <c r="BC12" s="116" t="n">
        <f aca="true">(IF(BC$46&lt;=BC$43,0,IF(ISNA(MATCH(BC$4-BC$46,$A$4:$BH$4,1)),SUM($D$47:BC$47),SUM(OFFSET($A$47,0,MATCH(BC$4-BC$46,$A$4:$BH$4,1)+1,1,COLUMN(BC$4)-MATCH(BC$4-BC$46,$A$4:$BH$4,1)-1)))))+(IF(BC$4-BC$46=BC$4,0,IF(BC$4-BC$46&lt;$C$4,0,IF(ISNA(MATCH(BC$4-BC$46,$A$4:$BH$4,1)),0,OFFSET($A$47,0,MATCH(BC$4-BC$46,$A$4:$BH$4,1),1,1)/7*(OFFSET($A$4,0,MATCH(BC$4-BC$46,$A$4:$BH$4,1),1,1)-(BC$4-BC$46))))))+IF(BB$46=0,0,($C$12/$C$46*IF($C$4&gt;(BC$4-BC$46),$C$4-(BC$4-BC$46),0)))</f>
        <v>201908.571428571</v>
      </c>
      <c r="BD12" s="69" t="n">
        <f aca="true">OFFSET($B12,0,Assumptions!$C$8+1,1,1)</f>
        <v>173088</v>
      </c>
      <c r="BE12" s="69" t="n">
        <f aca="true">OFFSET($B12,0,SUM(Assumptions!$C$8:$C$9)+1,1,1)</f>
        <v>186534</v>
      </c>
      <c r="BF12" s="69" t="n">
        <f aca="true">OFFSET($B12,0,SUM(Assumptions!$C$8:$C$10)+1,1,1)</f>
        <v>196234.285714286</v>
      </c>
      <c r="BG12" s="69" t="n">
        <f aca="true">OFFSET($B12,0,SUM(Assumptions!$C$8:$C$11)+1,1,1)</f>
        <v>201908.571428571</v>
      </c>
      <c r="BH12" s="69" t="n">
        <f aca="false">BG12</f>
        <v>201908.571428571</v>
      </c>
    </row>
    <row r="13" customFormat="false" ht="15.75" hidden="false" customHeight="true" outlineLevel="0" collapsed="false">
      <c r="A13" s="15" t="s">
        <v>285</v>
      </c>
      <c r="B13" s="45" t="s">
        <v>286</v>
      </c>
      <c r="C13" s="68" t="n">
        <f aca="false">SUMIF(Assumptions!$A$81:$C$104,$A13,Assumptions!$C$81:$C$104)</f>
        <v>370000</v>
      </c>
      <c r="D13" s="116" t="n">
        <f aca="true">(IF(D$48&lt;=D$43,0,IF(ISNA(MATCH(D$4-D$48,$A$4:$BH$4,1)),SUM($D$49:D$49),SUM(OFFSET($A$49,0,MATCH(D$4-D$48,$A$4:$BH$4,1)+1,1,COLUMN(D$4)-MATCH(D$4-D$48,$A$4:$BH$4,1)-1)))))+(IF(D$4-D$48=D$4,0,IF(D$4-D$48&lt;$C$4,0,IF(ISNA(MATCH(D$4-D$48,$A$4:$BH$4,1)),0,OFFSET($A$49,0,MATCH(D$4-D$48,$A$4:$BH$4,1),1,1)/7*(OFFSET($A$4,0,MATCH(D$4-D$48,$A$4:$BH$4,1),1,1)-(D$4-D$48))))))+IF(C$48=0,0,($C$13/$C$48*IF($C$4&gt;(D$4-D$48),$C$4-(D$4-D$48),0)))</f>
        <v>364150</v>
      </c>
      <c r="E13" s="116" t="n">
        <f aca="true">(IF(E$48&lt;=E$43,0,IF(ISNA(MATCH(E$4-E$48,$A$4:$BH$4,1)),SUM($D$49:E$49),SUM(OFFSET($A$49,0,MATCH(E$4-E$48,$A$4:$BH$4,1)+1,1,COLUMN(E$4)-MATCH(E$4-E$48,$A$4:$BH$4,1)-1)))))+(IF(E$4-E$48=E$4,0,IF(E$4-E$48&lt;$C$4,0,IF(ISNA(MATCH(E$4-E$48,$A$4:$BH$4,1)),0,OFFSET($A$49,0,MATCH(E$4-E$48,$A$4:$BH$4,1),1,1)/7*(OFFSET($A$4,0,MATCH(E$4-E$48,$A$4:$BH$4,1),1,1)-(E$4-E$48))))))+IF(D$48=0,0,($C$13/$C$48*IF($C$4&gt;(E$4-E$48),$C$4-(E$4-E$48),0)))</f>
        <v>343861.366666667</v>
      </c>
      <c r="F13" s="116" t="n">
        <f aca="true">(IF(F$48&lt;=F$43,0,IF(ISNA(MATCH(F$4-F$48,$A$4:$BH$4,1)),SUM($D$49:F$49),SUM(OFFSET($A$49,0,MATCH(F$4-F$48,$A$4:$BH$4,1)+1,1,COLUMN(F$4)-MATCH(F$4-F$48,$A$4:$BH$4,1)-1)))))+(IF(F$4-F$48=F$4,0,IF(F$4-F$48&lt;$C$4,0,IF(ISNA(MATCH(F$4-F$48,$A$4:$BH$4,1)),0,OFFSET($A$49,0,MATCH(F$4-F$48,$A$4:$BH$4,1),1,1)/7*(OFFSET($A$4,0,MATCH(F$4-F$48,$A$4:$BH$4,1),1,1)-(F$4-F$48))))))+IF(E$48=0,0,($C$13/$C$48*IF($C$4&gt;(F$4-F$48),$C$4-(F$4-F$48),0)))</f>
        <v>342688.033333333</v>
      </c>
      <c r="G13" s="116" t="n">
        <f aca="true">(IF(G$48&lt;=G$43,0,IF(ISNA(MATCH(G$4-G$48,$A$4:$BH$4,1)),SUM($D$49:G$49),SUM(OFFSET($A$49,0,MATCH(G$4-G$48,$A$4:$BH$4,1)+1,1,COLUMN(G$4)-MATCH(G$4-G$48,$A$4:$BH$4,1)-1)))))+(IF(G$4-G$48=G$4,0,IF(G$4-G$48&lt;$C$4,0,IF(ISNA(MATCH(G$4-G$48,$A$4:$BH$4,1)),0,OFFSET($A$49,0,MATCH(G$4-G$48,$A$4:$BH$4,1),1,1)/7*(OFFSET($A$4,0,MATCH(G$4-G$48,$A$4:$BH$4,1),1,1)-(G$4-G$48))))))+IF(F$48=0,0,($C$13/$C$48*IF($C$4&gt;(G$4-G$48),$C$4-(G$4-G$48),0)))</f>
        <v>347525.509523809</v>
      </c>
      <c r="H13" s="116" t="n">
        <f aca="true">(IF(H$48&lt;=H$43,0,IF(ISNA(MATCH(H$4-H$48,$A$4:$BH$4,1)),SUM($D$49:H$49),SUM(OFFSET($A$49,0,MATCH(H$4-H$48,$A$4:$BH$4,1)+1,1,COLUMN(H$4)-MATCH(H$4-H$48,$A$4:$BH$4,1)-1)))))+(IF(H$4-H$48=H$4,0,IF(H$4-H$48&lt;$C$4,0,IF(ISNA(MATCH(H$4-H$48,$A$4:$BH$4,1)),0,OFFSET($A$49,0,MATCH(H$4-H$48,$A$4:$BH$4,1),1,1)/7*(OFFSET($A$4,0,MATCH(H$4-H$48,$A$4:$BH$4,1),1,1)-(H$4-H$48))))))+IF(G$48=0,0,($C$13/$C$48*IF($C$4&gt;(H$4-H$48),$C$4-(H$4-H$48),0)))</f>
        <v>362401.745238095</v>
      </c>
      <c r="I13" s="116" t="n">
        <f aca="true">(IF(I$48&lt;=I$43,0,IF(ISNA(MATCH(I$4-I$48,$A$4:$BH$4,1)),SUM($D$49:I$49),SUM(OFFSET($A$49,0,MATCH(I$4-I$48,$A$4:$BH$4,1)+1,1,COLUMN(I$4)-MATCH(I$4-I$48,$A$4:$BH$4,1)-1)))))+(IF(I$4-I$48=I$4,0,IF(I$4-I$48&lt;$C$4,0,IF(ISNA(MATCH(I$4-I$48,$A$4:$BH$4,1)),0,OFFSET($A$49,0,MATCH(I$4-I$48,$A$4:$BH$4,1),1,1)/7*(OFFSET($A$4,0,MATCH(I$4-I$48,$A$4:$BH$4,1),1,1)-(I$4-I$48))))))+IF(H$48=0,0,($C$13/$C$48*IF($C$4&gt;(I$4-I$48),$C$4-(I$4-I$48),0)))</f>
        <v>372907.898809524</v>
      </c>
      <c r="J13" s="116" t="n">
        <f aca="true">(IF(J$48&lt;=J$43,0,IF(ISNA(MATCH(J$4-J$48,$A$4:$BH$4,1)),SUM($D$49:J$49),SUM(OFFSET($A$49,0,MATCH(J$4-J$48,$A$4:$BH$4,1)+1,1,COLUMN(J$4)-MATCH(J$4-J$48,$A$4:$BH$4,1)-1)))))+(IF(J$4-J$48=J$4,0,IF(J$4-J$48&lt;$C$4,0,IF(ISNA(MATCH(J$4-J$48,$A$4:$BH$4,1)),0,OFFSET($A$49,0,MATCH(J$4-J$48,$A$4:$BH$4,1),1,1)/7*(OFFSET($A$4,0,MATCH(J$4-J$48,$A$4:$BH$4,1),1,1)-(J$4-J$48))))))+IF(I$48=0,0,($C$13/$C$48*IF($C$4&gt;(J$4-J$48),$C$4-(J$4-J$48),0)))</f>
        <v>357670.535714286</v>
      </c>
      <c r="K13" s="116" t="n">
        <f aca="true">(IF(K$48&lt;=K$43,0,IF(ISNA(MATCH(K$4-K$48,$A$4:$BH$4,1)),SUM($D$49:K$49),SUM(OFFSET($A$49,0,MATCH(K$4-K$48,$A$4:$BH$4,1)+1,1,COLUMN(K$4)-MATCH(K$4-K$48,$A$4:$BH$4,1)-1)))))+(IF(K$4-K$48=K$4,0,IF(K$4-K$48&lt;$C$4,0,IF(ISNA(MATCH(K$4-K$48,$A$4:$BH$4,1)),0,OFFSET($A$49,0,MATCH(K$4-K$48,$A$4:$BH$4,1),1,1)/7*(OFFSET($A$4,0,MATCH(K$4-K$48,$A$4:$BH$4,1),1,1)-(K$4-K$48))))))+IF(J$48=0,0,($C$13/$C$48*IF($C$4&gt;(K$4-K$48),$C$4-(K$4-K$48),0)))</f>
        <v>355971.273809524</v>
      </c>
      <c r="L13" s="116" t="n">
        <f aca="true">(IF(L$48&lt;=L$43,0,IF(ISNA(MATCH(L$4-L$48,$A$4:$BH$4,1)),SUM($D$49:L$49),SUM(OFFSET($A$49,0,MATCH(L$4-L$48,$A$4:$BH$4,1)+1,1,COLUMN(L$4)-MATCH(L$4-L$48,$A$4:$BH$4,1)-1)))))+(IF(L$4-L$48=L$4,0,IF(L$4-L$48&lt;$C$4,0,IF(ISNA(MATCH(L$4-L$48,$A$4:$BH$4,1)),0,OFFSET($A$49,0,MATCH(L$4-L$48,$A$4:$BH$4,1),1,1)/7*(OFFSET($A$4,0,MATCH(L$4-L$48,$A$4:$BH$4,1),1,1)-(L$4-L$48))))))+IF(K$48=0,0,($C$13/$C$48*IF($C$4&gt;(L$4-L$48),$C$4-(L$4-L$48),0)))</f>
        <v>347743.43452381</v>
      </c>
      <c r="M13" s="116" t="n">
        <f aca="true">(IF(M$48&lt;=M$43,0,IF(ISNA(MATCH(M$4-M$48,$A$4:$BH$4,1)),SUM($D$49:M$49),SUM(OFFSET($A$49,0,MATCH(M$4-M$48,$A$4:$BH$4,1)+1,1,COLUMN(M$4)-MATCH(M$4-M$48,$A$4:$BH$4,1)-1)))))+(IF(M$4-M$48=M$4,0,IF(M$4-M$48&lt;$C$4,0,IF(ISNA(MATCH(M$4-M$48,$A$4:$BH$4,1)),0,OFFSET($A$49,0,MATCH(M$4-M$48,$A$4:$BH$4,1),1,1)/7*(OFFSET($A$4,0,MATCH(M$4-M$48,$A$4:$BH$4,1),1,1)-(M$4-M$48))))))+IF(L$48=0,0,($C$13/$C$48*IF($C$4&gt;(M$4-M$48),$C$4-(M$4-M$48),0)))</f>
        <v>352948.416666667</v>
      </c>
      <c r="N13" s="116" t="n">
        <f aca="true">(IF(N$48&lt;=N$43,0,IF(ISNA(MATCH(N$4-N$48,$A$4:$BH$4,1)),SUM($D$49:N$49),SUM(OFFSET($A$49,0,MATCH(N$4-N$48,$A$4:$BH$4,1)+1,1,COLUMN(N$4)-MATCH(N$4-N$48,$A$4:$BH$4,1)-1)))))+(IF(N$4-N$48=N$4,0,IF(N$4-N$48&lt;$C$4,0,IF(ISNA(MATCH(N$4-N$48,$A$4:$BH$4,1)),0,OFFSET($A$49,0,MATCH(N$4-N$48,$A$4:$BH$4,1),1,1)/7*(OFFSET($A$4,0,MATCH(N$4-N$48,$A$4:$BH$4,1),1,1)-(N$4-N$48))))))+IF(M$48=0,0,($C$13/$C$48*IF($C$4&gt;(N$4-N$48),$C$4-(N$4-N$48),0)))</f>
        <v>367242.916666667</v>
      </c>
      <c r="O13" s="116" t="n">
        <f aca="true">(IF(O$48&lt;=O$43,0,IF(ISNA(MATCH(O$4-O$48,$A$4:$BH$4,1)),SUM($D$49:O$49),SUM(OFFSET($A$49,0,MATCH(O$4-O$48,$A$4:$BH$4,1)+1,1,COLUMN(O$4)-MATCH(O$4-O$48,$A$4:$BH$4,1)-1)))))+(IF(O$4-O$48=O$4,0,IF(O$4-O$48&lt;$C$4,0,IF(ISNA(MATCH(O$4-O$48,$A$4:$BH$4,1)),0,OFFSET($A$49,0,MATCH(O$4-O$48,$A$4:$BH$4,1),1,1)/7*(OFFSET($A$4,0,MATCH(O$4-O$48,$A$4:$BH$4,1),1,1)-(O$4-O$48))))))+IF(N$48=0,0,($C$13/$C$48*IF($C$4&gt;(O$4-O$48),$C$4-(O$4-O$48),0)))</f>
        <v>375354.797619048</v>
      </c>
      <c r="P13" s="116" t="n">
        <f aca="true">(IF(P$48&lt;=P$43,0,IF(ISNA(MATCH(P$4-P$48,$A$4:$BH$4,1)),SUM($D$49:P$49),SUM(OFFSET($A$49,0,MATCH(P$4-P$48,$A$4:$BH$4,1)+1,1,COLUMN(P$4)-MATCH(P$4-P$48,$A$4:$BH$4,1)-1)))))+(IF(P$4-P$48=P$4,0,IF(P$4-P$48&lt;$C$4,0,IF(ISNA(MATCH(P$4-P$48,$A$4:$BH$4,1)),0,OFFSET($A$49,0,MATCH(P$4-P$48,$A$4:$BH$4,1),1,1)/7*(OFFSET($A$4,0,MATCH(P$4-P$48,$A$4:$BH$4,1),1,1)-(P$4-P$48))))))+IF(O$48=0,0,($C$13/$C$48*IF($C$4&gt;(P$4-P$48),$C$4-(P$4-P$48),0)))</f>
        <v>380498.30952381</v>
      </c>
      <c r="Q13" s="116" t="n">
        <f aca="true">(IF(Q$48&lt;=Q$43,0,IF(ISNA(MATCH(Q$4-Q$48,$A$4:$BH$4,1)),SUM($D$49:Q$49),SUM(OFFSET($A$49,0,MATCH(Q$4-Q$48,$A$4:$BH$4,1)+1,1,COLUMN(Q$4)-MATCH(Q$4-Q$48,$A$4:$BH$4,1)-1)))))+(IF(Q$4-Q$48=Q$4,0,IF(Q$4-Q$48&lt;$C$4,0,IF(ISNA(MATCH(Q$4-Q$48,$A$4:$BH$4,1)),0,OFFSET($A$49,0,MATCH(Q$4-Q$48,$A$4:$BH$4,1),1,1)/7*(OFFSET($A$4,0,MATCH(Q$4-Q$48,$A$4:$BH$4,1),1,1)-(Q$4-Q$48))))))+IF(P$48=0,0,($C$13/$C$48*IF($C$4&gt;(Q$4-Q$48),$C$4-(Q$4-Q$48),0)))</f>
        <v>392859.44047619</v>
      </c>
      <c r="R13" s="116" t="n">
        <f aca="true">(IF(R$48&lt;=R$43,0,IF(ISNA(MATCH(R$4-R$48,$A$4:$BH$4,1)),SUM($D$49:R$49),SUM(OFFSET($A$49,0,MATCH(R$4-R$48,$A$4:$BH$4,1)+1,1,COLUMN(R$4)-MATCH(R$4-R$48,$A$4:$BH$4,1)-1)))))+(IF(R$4-R$48=R$4,0,IF(R$4-R$48&lt;$C$4,0,IF(ISNA(MATCH(R$4-R$48,$A$4:$BH$4,1)),0,OFFSET($A$49,0,MATCH(R$4-R$48,$A$4:$BH$4,1),1,1)/7*(OFFSET($A$4,0,MATCH(R$4-R$48,$A$4:$BH$4,1),1,1)-(R$4-R$48))))))+IF(Q$48=0,0,($C$13/$C$48*IF($C$4&gt;(R$4-R$48),$C$4-(R$4-R$48),0)))</f>
        <v>389205.726190476</v>
      </c>
      <c r="S13" s="116" t="n">
        <f aca="true">(IF(S$48&lt;=S$43,0,IF(ISNA(MATCH(S$4-S$48,$A$4:$BH$4,1)),SUM($D$49:S$49),SUM(OFFSET($A$49,0,MATCH(S$4-S$48,$A$4:$BH$4,1)+1,1,COLUMN(S$4)-MATCH(S$4-S$48,$A$4:$BH$4,1)-1)))))+(IF(S$4-S$48=S$4,0,IF(S$4-S$48&lt;$C$4,0,IF(ISNA(MATCH(S$4-S$48,$A$4:$BH$4,1)),0,OFFSET($A$49,0,MATCH(S$4-S$48,$A$4:$BH$4,1),1,1)/7*(OFFSET($A$4,0,MATCH(S$4-S$48,$A$4:$BH$4,1),1,1)-(S$4-S$48))))))+IF(R$48=0,0,($C$13/$C$48*IF($C$4&gt;(S$4-S$48),$C$4-(S$4-S$48),0)))</f>
        <v>385210.571428571</v>
      </c>
      <c r="T13" s="116" t="n">
        <f aca="true">(IF(T$48&lt;=T$43,0,IF(ISNA(MATCH(T$4-T$48,$A$4:$BH$4,1)),SUM($D$49:T$49),SUM(OFFSET($A$49,0,MATCH(T$4-T$48,$A$4:$BH$4,1)+1,1,COLUMN(T$4)-MATCH(T$4-T$48,$A$4:$BH$4,1)-1)))))+(IF(T$4-T$48=T$4,0,IF(T$4-T$48&lt;$C$4,0,IF(ISNA(MATCH(T$4-T$48,$A$4:$BH$4,1)),0,OFFSET($A$49,0,MATCH(T$4-T$48,$A$4:$BH$4,1),1,1)/7*(OFFSET($A$4,0,MATCH(T$4-T$48,$A$4:$BH$4,1),1,1)-(T$4-T$48))))))+IF(S$48=0,0,($C$13/$C$48*IF($C$4&gt;(T$4-T$48),$C$4-(T$4-T$48),0)))</f>
        <v>387733.041666667</v>
      </c>
      <c r="U13" s="116" t="n">
        <f aca="true">(IF(U$48&lt;=U$43,0,IF(ISNA(MATCH(U$4-U$48,$A$4:$BH$4,1)),SUM($D$49:U$49),SUM(OFFSET($A$49,0,MATCH(U$4-U$48,$A$4:$BH$4,1)+1,1,COLUMN(U$4)-MATCH(U$4-U$48,$A$4:$BH$4,1)-1)))))+(IF(U$4-U$48=U$4,0,IF(U$4-U$48&lt;$C$4,0,IF(ISNA(MATCH(U$4-U$48,$A$4:$BH$4,1)),0,OFFSET($A$49,0,MATCH(U$4-U$48,$A$4:$BH$4,1),1,1)/7*(OFFSET($A$4,0,MATCH(U$4-U$48,$A$4:$BH$4,1),1,1)-(U$4-U$48))))))+IF(T$48=0,0,($C$13/$C$48*IF($C$4&gt;(U$4-U$48),$C$4-(U$4-U$48),0)))</f>
        <v>390651.851190476</v>
      </c>
      <c r="V13" s="116" t="n">
        <f aca="true">(IF(V$48&lt;=V$43,0,IF(ISNA(MATCH(V$4-V$48,$A$4:$BH$4,1)),SUM($D$49:V$49),SUM(OFFSET($A$49,0,MATCH(V$4-V$48,$A$4:$BH$4,1)+1,1,COLUMN(V$4)-MATCH(V$4-V$48,$A$4:$BH$4,1)-1)))))+(IF(V$4-V$48=V$4,0,IF(V$4-V$48&lt;$C$4,0,IF(ISNA(MATCH(V$4-V$48,$A$4:$BH$4,1)),0,OFFSET($A$49,0,MATCH(V$4-V$48,$A$4:$BH$4,1),1,1)/7*(OFFSET($A$4,0,MATCH(V$4-V$48,$A$4:$BH$4,1),1,1)-(V$4-V$48))))))+IF(U$48=0,0,($C$13/$C$48*IF($C$4&gt;(V$4-V$48),$C$4-(V$4-V$48),0)))</f>
        <v>402208.392857143</v>
      </c>
      <c r="W13" s="116" t="n">
        <f aca="true">(IF(W$48&lt;=W$43,0,IF(ISNA(MATCH(W$4-W$48,$A$4:$BH$4,1)),SUM($D$49:W$49),SUM(OFFSET($A$49,0,MATCH(W$4-W$48,$A$4:$BH$4,1)+1,1,COLUMN(W$4)-MATCH(W$4-W$48,$A$4:$BH$4,1)-1)))))+(IF(W$4-W$48=W$4,0,IF(W$4-W$48&lt;$C$4,0,IF(ISNA(MATCH(W$4-W$48,$A$4:$BH$4,1)),0,OFFSET($A$49,0,MATCH(W$4-W$48,$A$4:$BH$4,1),1,1)/7*(OFFSET($A$4,0,MATCH(W$4-W$48,$A$4:$BH$4,1),1,1)-(W$4-W$48))))))+IF(V$48=0,0,($C$13/$C$48*IF($C$4&gt;(W$4-W$48),$C$4-(W$4-W$48),0)))</f>
        <v>399130.910714286</v>
      </c>
      <c r="X13" s="116" t="n">
        <f aca="true">(IF(X$48&lt;=X$43,0,IF(ISNA(MATCH(X$4-X$48,$A$4:$BH$4,1)),SUM($D$49:X$49),SUM(OFFSET($A$49,0,MATCH(X$4-X$48,$A$4:$BH$4,1)+1,1,COLUMN(X$4)-MATCH(X$4-X$48,$A$4:$BH$4,1)-1)))))+(IF(X$4-X$48=X$4,0,IF(X$4-X$48&lt;$C$4,0,IF(ISNA(MATCH(X$4-X$48,$A$4:$BH$4,1)),0,OFFSET($A$49,0,MATCH(X$4-X$48,$A$4:$BH$4,1),1,1)/7*(OFFSET($A$4,0,MATCH(X$4-X$48,$A$4:$BH$4,1),1,1)-(X$4-X$48))))))+IF(W$48=0,0,($C$13/$C$48*IF($C$4&gt;(X$4-X$48),$C$4-(X$4-X$48),0)))</f>
        <v>390099.303571429</v>
      </c>
      <c r="Y13" s="116" t="n">
        <f aca="true">(IF(Y$48&lt;=Y$43,0,IF(ISNA(MATCH(Y$4-Y$48,$A$4:$BH$4,1)),SUM($D$49:Y$49),SUM(OFFSET($A$49,0,MATCH(Y$4-Y$48,$A$4:$BH$4,1)+1,1,COLUMN(Y$4)-MATCH(Y$4-Y$48,$A$4:$BH$4,1)-1)))))+(IF(Y$4-Y$48=Y$4,0,IF(Y$4-Y$48&lt;$C$4,0,IF(ISNA(MATCH(Y$4-Y$48,$A$4:$BH$4,1)),0,OFFSET($A$49,0,MATCH(Y$4-Y$48,$A$4:$BH$4,1),1,1)/7*(OFFSET($A$4,0,MATCH(Y$4-Y$48,$A$4:$BH$4,1),1,1)-(Y$4-Y$48))))))+IF(X$48=0,0,($C$13/$C$48*IF($C$4&gt;(Y$4-Y$48),$C$4-(Y$4-Y$48),0)))</f>
        <v>391509.55952381</v>
      </c>
      <c r="Z13" s="116" t="n">
        <f aca="true">(IF(Z$48&lt;=Z$43,0,IF(ISNA(MATCH(Z$4-Z$48,$A$4:$BH$4,1)),SUM($D$49:Z$49),SUM(OFFSET($A$49,0,MATCH(Z$4-Z$48,$A$4:$BH$4,1)+1,1,COLUMN(Z$4)-MATCH(Z$4-Z$48,$A$4:$BH$4,1)-1)))))+(IF(Z$4-Z$48=Z$4,0,IF(Z$4-Z$48&lt;$C$4,0,IF(ISNA(MATCH(Z$4-Z$48,$A$4:$BH$4,1)),0,OFFSET($A$49,0,MATCH(Z$4-Z$48,$A$4:$BH$4,1),1,1)/7*(OFFSET($A$4,0,MATCH(Z$4-Z$48,$A$4:$BH$4,1),1,1)-(Z$4-Z$48))))))+IF(Y$48=0,0,($C$13/$C$48*IF($C$4&gt;(Z$4-Z$48),$C$4-(Z$4-Z$48),0)))</f>
        <v>392831.238095238</v>
      </c>
      <c r="AA13" s="116" t="n">
        <f aca="true">(IF(AA$48&lt;=AA$43,0,IF(ISNA(MATCH(AA$4-AA$48,$A$4:$BH$4,1)),SUM($D$49:AA$49),SUM(OFFSET($A$49,0,MATCH(AA$4-AA$48,$A$4:$BH$4,1)+1,1,COLUMN(AA$4)-MATCH(AA$4-AA$48,$A$4:$BH$4,1)-1)))))+(IF(AA$4-AA$48=AA$4,0,IF(AA$4-AA$48&lt;$C$4,0,IF(ISNA(MATCH(AA$4-AA$48,$A$4:$BH$4,1)),0,OFFSET($A$49,0,MATCH(AA$4-AA$48,$A$4:$BH$4,1),1,1)/7*(OFFSET($A$4,0,MATCH(AA$4-AA$48,$A$4:$BH$4,1),1,1)-(AA$4-AA$48))))))+IF(Z$48=0,0,($C$13/$C$48*IF($C$4&gt;(AA$4-AA$48),$C$4-(AA$4-AA$48),0)))</f>
        <v>406425.333333333</v>
      </c>
      <c r="AB13" s="116" t="n">
        <f aca="true">(IF(AB$48&lt;=AB$43,0,IF(ISNA(MATCH(AB$4-AB$48,$A$4:$BH$4,1)),SUM($D$49:AB$49),SUM(OFFSET($A$49,0,MATCH(AB$4-AB$48,$A$4:$BH$4,1)+1,1,COLUMN(AB$4)-MATCH(AB$4-AB$48,$A$4:$BH$4,1)-1)))))+(IF(AB$4-AB$48=AB$4,0,IF(AB$4-AB$48&lt;$C$4,0,IF(ISNA(MATCH(AB$4-AB$48,$A$4:$BH$4,1)),0,OFFSET($A$49,0,MATCH(AB$4-AB$48,$A$4:$BH$4,1),1,1)/7*(OFFSET($A$4,0,MATCH(AB$4-AB$48,$A$4:$BH$4,1),1,1)-(AB$4-AB$48))))))+IF(AA$48=0,0,($C$13/$C$48*IF($C$4&gt;(AB$4-AB$48),$C$4-(AB$4-AB$48),0)))</f>
        <v>410841.333333333</v>
      </c>
      <c r="AC13" s="116" t="n">
        <f aca="true">(IF(AC$48&lt;=AC$43,0,IF(ISNA(MATCH(AC$4-AC$48,$A$4:$BH$4,1)),SUM($D$49:AC$49),SUM(OFFSET($A$49,0,MATCH(AC$4-AC$48,$A$4:$BH$4,1)+1,1,COLUMN(AC$4)-MATCH(AC$4-AC$48,$A$4:$BH$4,1)-1)))))+(IF(AC$4-AC$48=AC$4,0,IF(AC$4-AC$48&lt;$C$4,0,IF(ISNA(MATCH(AC$4-AC$48,$A$4:$BH$4,1)),0,OFFSET($A$49,0,MATCH(AC$4-AC$48,$A$4:$BH$4,1),1,1)/7*(OFFSET($A$4,0,MATCH(AC$4-AC$48,$A$4:$BH$4,1),1,1)-(AC$4-AC$48))))))+IF(AB$48=0,0,($C$13/$C$48*IF($C$4&gt;(AC$4-AC$48),$C$4-(AC$4-AC$48),0)))</f>
        <v>409583.452380952</v>
      </c>
      <c r="AD13" s="116" t="n">
        <f aca="true">(IF(AD$48&lt;=AD$43,0,IF(ISNA(MATCH(AD$4-AD$48,$A$4:$BH$4,1)),SUM($D$49:AD$49),SUM(OFFSET($A$49,0,MATCH(AD$4-AD$48,$A$4:$BH$4,1)+1,1,COLUMN(AD$4)-MATCH(AD$4-AD$48,$A$4:$BH$4,1)-1)))))+(IF(AD$4-AD$48=AD$4,0,IF(AD$4-AD$48&lt;$C$4,0,IF(ISNA(MATCH(AD$4-AD$48,$A$4:$BH$4,1)),0,OFFSET($A$49,0,MATCH(AD$4-AD$48,$A$4:$BH$4,1),1,1)/7*(OFFSET($A$4,0,MATCH(AD$4-AD$48,$A$4:$BH$4,1),1,1)-(AD$4-AD$48))))))+IF(AC$48=0,0,($C$13/$C$48*IF($C$4&gt;(AD$4-AD$48),$C$4-(AD$4-AD$48),0)))</f>
        <v>412396.297619048</v>
      </c>
      <c r="AE13" s="116" t="n">
        <f aca="true">(IF(AE$48&lt;=AE$43,0,IF(ISNA(MATCH(AE$4-AE$48,$A$4:$BH$4,1)),SUM($D$49:AE$49),SUM(OFFSET($A$49,0,MATCH(AE$4-AE$48,$A$4:$BH$4,1)+1,1,COLUMN(AE$4)-MATCH(AE$4-AE$48,$A$4:$BH$4,1)-1)))))+(IF(AE$4-AE$48=AE$4,0,IF(AE$4-AE$48&lt;$C$4,0,IF(ISNA(MATCH(AE$4-AE$48,$A$4:$BH$4,1)),0,OFFSET($A$49,0,MATCH(AE$4-AE$48,$A$4:$BH$4,1),1,1)/7*(OFFSET($A$4,0,MATCH(AE$4-AE$48,$A$4:$BH$4,1),1,1)-(AE$4-AE$48))))))+IF(AD$48=0,0,($C$13/$C$48*IF($C$4&gt;(AE$4-AE$48),$C$4-(AE$4-AE$48),0)))</f>
        <v>413658.833333333</v>
      </c>
      <c r="AF13" s="116" t="n">
        <f aca="true">(IF(AF$48&lt;=AF$43,0,IF(ISNA(MATCH(AF$4-AF$48,$A$4:$BH$4,1)),SUM($D$49:AF$49),SUM(OFFSET($A$49,0,MATCH(AF$4-AF$48,$A$4:$BH$4,1)+1,1,COLUMN(AF$4)-MATCH(AF$4-AF$48,$A$4:$BH$4,1)-1)))))+(IF(AF$4-AF$48=AF$4,0,IF(AF$4-AF$48&lt;$C$4,0,IF(ISNA(MATCH(AF$4-AF$48,$A$4:$BH$4,1)),0,OFFSET($A$49,0,MATCH(AF$4-AF$48,$A$4:$BH$4,1),1,1)/7*(OFFSET($A$4,0,MATCH(AF$4-AF$48,$A$4:$BH$4,1),1,1)-(AF$4-AF$48))))))+IF(AE$48=0,0,($C$13/$C$48*IF($C$4&gt;(AF$4-AF$48),$C$4-(AF$4-AF$48),0)))</f>
        <v>419075.333333333</v>
      </c>
      <c r="AG13" s="116" t="n">
        <f aca="true">(IF(AG$48&lt;=AG$43,0,IF(ISNA(MATCH(AG$4-AG$48,$A$4:$BH$4,1)),SUM($D$49:AG$49),SUM(OFFSET($A$49,0,MATCH(AG$4-AG$48,$A$4:$BH$4,1)+1,1,COLUMN(AG$4)-MATCH(AG$4-AG$48,$A$4:$BH$4,1)-1)))))+(IF(AG$4-AG$48=AG$4,0,IF(AG$4-AG$48&lt;$C$4,0,IF(ISNA(MATCH(AG$4-AG$48,$A$4:$BH$4,1)),0,OFFSET($A$49,0,MATCH(AG$4-AG$48,$A$4:$BH$4,1),1,1)/7*(OFFSET($A$4,0,MATCH(AG$4-AG$48,$A$4:$BH$4,1),1,1)-(AG$4-AG$48))))))+IF(AF$48=0,0,($C$13/$C$48*IF($C$4&gt;(AG$4-AG$48),$C$4-(AG$4-AG$48),0)))</f>
        <v>419258.101190476</v>
      </c>
      <c r="AH13" s="116" t="n">
        <f aca="true">(IF(AH$48&lt;=AH$43,0,IF(ISNA(MATCH(AH$4-AH$48,$A$4:$BH$4,1)),SUM($D$49:AH$49),SUM(OFFSET($A$49,0,MATCH(AH$4-AH$48,$A$4:$BH$4,1)+1,1,COLUMN(AH$4)-MATCH(AH$4-AH$48,$A$4:$BH$4,1)-1)))))+(IF(AH$4-AH$48=AH$4,0,IF(AH$4-AH$48&lt;$C$4,0,IF(ISNA(MATCH(AH$4-AH$48,$A$4:$BH$4,1)),0,OFFSET($A$49,0,MATCH(AH$4-AH$48,$A$4:$BH$4,1),1,1)/7*(OFFSET($A$4,0,MATCH(AH$4-AH$48,$A$4:$BH$4,1),1,1)-(AH$4-AH$48))))))+IF(AG$48=0,0,($C$13/$C$48*IF($C$4&gt;(AH$4-AH$48),$C$4-(AH$4-AH$48),0)))</f>
        <v>424963.470238095</v>
      </c>
      <c r="AI13" s="116" t="n">
        <f aca="true">(IF(AI$48&lt;=AI$43,0,IF(ISNA(MATCH(AI$4-AI$48,$A$4:$BH$4,1)),SUM($D$49:AI$49),SUM(OFFSET($A$49,0,MATCH(AI$4-AI$48,$A$4:$BH$4,1)+1,1,COLUMN(AI$4)-MATCH(AI$4-AI$48,$A$4:$BH$4,1)-1)))))+(IF(AI$4-AI$48=AI$4,0,IF(AI$4-AI$48&lt;$C$4,0,IF(ISNA(MATCH(AI$4-AI$48,$A$4:$BH$4,1)),0,OFFSET($A$49,0,MATCH(AI$4-AI$48,$A$4:$BH$4,1),1,1)/7*(OFFSET($A$4,0,MATCH(AI$4-AI$48,$A$4:$BH$4,1),1,1)-(AI$4-AI$48))))))+IF(AH$48=0,0,($C$13/$C$48*IF($C$4&gt;(AI$4-AI$48),$C$4-(AI$4-AI$48),0)))</f>
        <v>428764.494047619</v>
      </c>
      <c r="AJ13" s="116" t="n">
        <f aca="true">(IF(AJ$48&lt;=AJ$43,0,IF(ISNA(MATCH(AJ$4-AJ$48,$A$4:$BH$4,1)),SUM($D$49:AJ$49),SUM(OFFSET($A$49,0,MATCH(AJ$4-AJ$48,$A$4:$BH$4,1)+1,1,COLUMN(AJ$4)-MATCH(AJ$4-AJ$48,$A$4:$BH$4,1)-1)))))+(IF(AJ$4-AJ$48=AJ$4,0,IF(AJ$4-AJ$48&lt;$C$4,0,IF(ISNA(MATCH(AJ$4-AJ$48,$A$4:$BH$4,1)),0,OFFSET($A$49,0,MATCH(AJ$4-AJ$48,$A$4:$BH$4,1),1,1)/7*(OFFSET($A$4,0,MATCH(AJ$4-AJ$48,$A$4:$BH$4,1),1,1)-(AJ$4-AJ$48))))))+IF(AI$48=0,0,($C$13/$C$48*IF($C$4&gt;(AJ$4-AJ$48),$C$4-(AJ$4-AJ$48),0)))</f>
        <v>433019.904761905</v>
      </c>
      <c r="AK13" s="116" t="n">
        <f aca="true">(IF(AK$48&lt;=AK$43,0,IF(ISNA(MATCH(AK$4-AK$48,$A$4:$BH$4,1)),SUM($D$49:AK$49),SUM(OFFSET($A$49,0,MATCH(AK$4-AK$48,$A$4:$BH$4,1)+1,1,COLUMN(AK$4)-MATCH(AK$4-AK$48,$A$4:$BH$4,1)-1)))))+(IF(AK$4-AK$48=AK$4,0,IF(AK$4-AK$48&lt;$C$4,0,IF(ISNA(MATCH(AK$4-AK$48,$A$4:$BH$4,1)),0,OFFSET($A$49,0,MATCH(AK$4-AK$48,$A$4:$BH$4,1),1,1)/7*(OFFSET($A$4,0,MATCH(AK$4-AK$48,$A$4:$BH$4,1),1,1)-(AK$4-AK$48))))))+IF(AJ$48=0,0,($C$13/$C$48*IF($C$4&gt;(AK$4-AK$48),$C$4-(AK$4-AK$48),0)))</f>
        <v>442592.55952381</v>
      </c>
      <c r="AL13" s="116" t="n">
        <f aca="true">(IF(AL$48&lt;=AL$43,0,IF(ISNA(MATCH(AL$4-AL$48,$A$4:$BH$4,1)),SUM($D$49:AL$49),SUM(OFFSET($A$49,0,MATCH(AL$4-AL$48,$A$4:$BH$4,1)+1,1,COLUMN(AL$4)-MATCH(AL$4-AL$48,$A$4:$BH$4,1)-1)))))+(IF(AL$4-AL$48=AL$4,0,IF(AL$4-AL$48&lt;$C$4,0,IF(ISNA(MATCH(AL$4-AL$48,$A$4:$BH$4,1)),0,OFFSET($A$49,0,MATCH(AL$4-AL$48,$A$4:$BH$4,1),1,1)/7*(OFFSET($A$4,0,MATCH(AL$4-AL$48,$A$4:$BH$4,1),1,1)-(AL$4-AL$48))))))+IF(AK$48=0,0,($C$13/$C$48*IF($C$4&gt;(AL$4-AL$48),$C$4-(AL$4-AL$48),0)))</f>
        <v>441881.75</v>
      </c>
      <c r="AM13" s="116" t="n">
        <f aca="true">(IF(AM$48&lt;=AM$43,0,IF(ISNA(MATCH(AM$4-AM$48,$A$4:$BH$4,1)),SUM($D$49:AM$49),SUM(OFFSET($A$49,0,MATCH(AM$4-AM$48,$A$4:$BH$4,1)+1,1,COLUMN(AM$4)-MATCH(AM$4-AM$48,$A$4:$BH$4,1)-1)))))+(IF(AM$4-AM$48=AM$4,0,IF(AM$4-AM$48&lt;$C$4,0,IF(ISNA(MATCH(AM$4-AM$48,$A$4:$BH$4,1)),0,OFFSET($A$49,0,MATCH(AM$4-AM$48,$A$4:$BH$4,1),1,1)/7*(OFFSET($A$4,0,MATCH(AM$4-AM$48,$A$4:$BH$4,1),1,1)-(AM$4-AM$48))))))+IF(AL$48=0,0,($C$13/$C$48*IF($C$4&gt;(AM$4-AM$48),$C$4-(AM$4-AM$48),0)))</f>
        <v>442210.047619048</v>
      </c>
      <c r="AN13" s="116" t="n">
        <f aca="true">(IF(AN$48&lt;=AN$43,0,IF(ISNA(MATCH(AN$4-AN$48,$A$4:$BH$4,1)),SUM($D$49:AN$49),SUM(OFFSET($A$49,0,MATCH(AN$4-AN$48,$A$4:$BH$4,1)+1,1,COLUMN(AN$4)-MATCH(AN$4-AN$48,$A$4:$BH$4,1)-1)))))+(IF(AN$4-AN$48=AN$4,0,IF(AN$4-AN$48&lt;$C$4,0,IF(ISNA(MATCH(AN$4-AN$48,$A$4:$BH$4,1)),0,OFFSET($A$49,0,MATCH(AN$4-AN$48,$A$4:$BH$4,1),1,1)/7*(OFFSET($A$4,0,MATCH(AN$4-AN$48,$A$4:$BH$4,1),1,1)-(AN$4-AN$48))))))+IF(AM$48=0,0,($C$13/$C$48*IF($C$4&gt;(AN$4-AN$48),$C$4-(AN$4-AN$48),0)))</f>
        <v>443746.94047619</v>
      </c>
      <c r="AO13" s="116" t="n">
        <f aca="true">(IF(AO$48&lt;=AO$43,0,IF(ISNA(MATCH(AO$4-AO$48,$A$4:$BH$4,1)),SUM($D$49:AO$49),SUM(OFFSET($A$49,0,MATCH(AO$4-AO$48,$A$4:$BH$4,1)+1,1,COLUMN(AO$4)-MATCH(AO$4-AO$48,$A$4:$BH$4,1)-1)))))+(IF(AO$4-AO$48=AO$4,0,IF(AO$4-AO$48&lt;$C$4,0,IF(ISNA(MATCH(AO$4-AO$48,$A$4:$BH$4,1)),0,OFFSET($A$49,0,MATCH(AO$4-AO$48,$A$4:$BH$4,1),1,1)/7*(OFFSET($A$4,0,MATCH(AO$4-AO$48,$A$4:$BH$4,1),1,1)-(AO$4-AO$48))))))+IF(AN$48=0,0,($C$13/$C$48*IF($C$4&gt;(AO$4-AO$48),$C$4-(AO$4-AO$48),0)))</f>
        <v>437566.785714286</v>
      </c>
      <c r="AP13" s="116" t="n">
        <f aca="true">(IF(AP$48&lt;=AP$43,0,IF(ISNA(MATCH(AP$4-AP$48,$A$4:$BH$4,1)),SUM($D$49:AP$49),SUM(OFFSET($A$49,0,MATCH(AP$4-AP$48,$A$4:$BH$4,1)+1,1,COLUMN(AP$4)-MATCH(AP$4-AP$48,$A$4:$BH$4,1)-1)))))+(IF(AP$4-AP$48=AP$4,0,IF(AP$4-AP$48&lt;$C$4,0,IF(ISNA(MATCH(AP$4-AP$48,$A$4:$BH$4,1)),0,OFFSET($A$49,0,MATCH(AP$4-AP$48,$A$4:$BH$4,1),1,1)/7*(OFFSET($A$4,0,MATCH(AP$4-AP$48,$A$4:$BH$4,1),1,1)-(AP$4-AP$48))))))+IF(AO$48=0,0,($C$13/$C$48*IF($C$4&gt;(AP$4-AP$48),$C$4-(AP$4-AP$48),0)))</f>
        <v>443279</v>
      </c>
      <c r="AQ13" s="116" t="n">
        <f aca="true">(IF(AQ$48&lt;=AQ$43,0,IF(ISNA(MATCH(AQ$4-AQ$48,$A$4:$BH$4,1)),SUM($D$49:AQ$49),SUM(OFFSET($A$49,0,MATCH(AQ$4-AQ$48,$A$4:$BH$4,1)+1,1,COLUMN(AQ$4)-MATCH(AQ$4-AQ$48,$A$4:$BH$4,1)-1)))))+(IF(AQ$4-AQ$48=AQ$4,0,IF(AQ$4-AQ$48&lt;$C$4,0,IF(ISNA(MATCH(AQ$4-AQ$48,$A$4:$BH$4,1)),0,OFFSET($A$49,0,MATCH(AQ$4-AQ$48,$A$4:$BH$4,1),1,1)/7*(OFFSET($A$4,0,MATCH(AQ$4-AQ$48,$A$4:$BH$4,1),1,1)-(AQ$4-AQ$48))))))+IF(AP$48=0,0,($C$13/$C$48*IF($C$4&gt;(AQ$4-AQ$48),$C$4-(AQ$4-AQ$48),0)))</f>
        <v>431191.35</v>
      </c>
      <c r="AR13" s="116" t="n">
        <f aca="true">(IF(AR$48&lt;=AR$43,0,IF(ISNA(MATCH(AR$4-AR$48,$A$4:$BH$4,1)),SUM($D$49:AR$49),SUM(OFFSET($A$49,0,MATCH(AR$4-AR$48,$A$4:$BH$4,1)+1,1,COLUMN(AR$4)-MATCH(AR$4-AR$48,$A$4:$BH$4,1)-1)))))+(IF(AR$4-AR$48=AR$4,0,IF(AR$4-AR$48&lt;$C$4,0,IF(ISNA(MATCH(AR$4-AR$48,$A$4:$BH$4,1)),0,OFFSET($A$49,0,MATCH(AR$4-AR$48,$A$4:$BH$4,1),1,1)/7*(OFFSET($A$4,0,MATCH(AR$4-AR$48,$A$4:$BH$4,1),1,1)-(AR$4-AR$48))))))+IF(AQ$48=0,0,($C$13/$C$48*IF($C$4&gt;(AR$4-AR$48),$C$4-(AR$4-AR$48),0)))</f>
        <v>408674.021428571</v>
      </c>
      <c r="AS13" s="116" t="n">
        <f aca="true">(IF(AS$48&lt;=AS$43,0,IF(ISNA(MATCH(AS$4-AS$48,$A$4:$BH$4,1)),SUM($D$49:AS$49),SUM(OFFSET($A$49,0,MATCH(AS$4-AS$48,$A$4:$BH$4,1)+1,1,COLUMN(AS$4)-MATCH(AS$4-AS$48,$A$4:$BH$4,1)-1)))))+(IF(AS$4-AS$48=AS$4,0,IF(AS$4-AS$48&lt;$C$4,0,IF(ISNA(MATCH(AS$4-AS$48,$A$4:$BH$4,1)),0,OFFSET($A$49,0,MATCH(AS$4-AS$48,$A$4:$BH$4,1),1,1)/7*(OFFSET($A$4,0,MATCH(AS$4-AS$48,$A$4:$BH$4,1),1,1)-(AS$4-AS$48))))))+IF(AR$48=0,0,($C$13/$C$48*IF($C$4&gt;(AS$4-AS$48),$C$4-(AS$4-AS$48),0)))</f>
        <v>390129.778571429</v>
      </c>
      <c r="AT13" s="116" t="n">
        <f aca="true">(IF(AT$48&lt;=AT$43,0,IF(ISNA(MATCH(AT$4-AT$48,$A$4:$BH$4,1)),SUM($D$49:AT$49),SUM(OFFSET($A$49,0,MATCH(AT$4-AT$48,$A$4:$BH$4,1)+1,1,COLUMN(AT$4)-MATCH(AT$4-AT$48,$A$4:$BH$4,1)-1)))))+(IF(AT$4-AT$48=AT$4,0,IF(AT$4-AT$48&lt;$C$4,0,IF(ISNA(MATCH(AT$4-AT$48,$A$4:$BH$4,1)),0,OFFSET($A$49,0,MATCH(AT$4-AT$48,$A$4:$BH$4,1),1,1)/7*(OFFSET($A$4,0,MATCH(AT$4-AT$48,$A$4:$BH$4,1),1,1)-(AT$4-AT$48))))))+IF(AS$48=0,0,($C$13/$C$48*IF($C$4&gt;(AT$4-AT$48),$C$4-(AT$4-AT$48),0)))</f>
        <v>346377.316666667</v>
      </c>
      <c r="AU13" s="116" t="n">
        <f aca="true">(IF(AU$48&lt;=AU$43,0,IF(ISNA(MATCH(AU$4-AU$48,$A$4:$BH$4,1)),SUM($D$49:AU$49),SUM(OFFSET($A$49,0,MATCH(AU$4-AU$48,$A$4:$BH$4,1)+1,1,COLUMN(AU$4)-MATCH(AU$4-AU$48,$A$4:$BH$4,1)-1)))))+(IF(AU$4-AU$48=AU$4,0,IF(AU$4-AU$48&lt;$C$4,0,IF(ISNA(MATCH(AU$4-AU$48,$A$4:$BH$4,1)),0,OFFSET($A$49,0,MATCH(AU$4-AU$48,$A$4:$BH$4,1),1,1)/7*(OFFSET($A$4,0,MATCH(AU$4-AU$48,$A$4:$BH$4,1),1,1)-(AU$4-AU$48))))))+IF(AT$48=0,0,($C$13/$C$48*IF($C$4&gt;(AU$4-AU$48),$C$4-(AU$4-AU$48),0)))</f>
        <v>303990.20047619</v>
      </c>
      <c r="AV13" s="116" t="n">
        <f aca="true">(IF(AV$48&lt;=AV$43,0,IF(ISNA(MATCH(AV$4-AV$48,$A$4:$BH$4,1)),SUM($D$49:AV$49),SUM(OFFSET($A$49,0,MATCH(AV$4-AV$48,$A$4:$BH$4,1)+1,1,COLUMN(AV$4)-MATCH(AV$4-AV$48,$A$4:$BH$4,1)-1)))))+(IF(AV$4-AV$48=AV$4,0,IF(AV$4-AV$48&lt;$C$4,0,IF(ISNA(MATCH(AV$4-AV$48,$A$4:$BH$4,1)),0,OFFSET($A$49,0,MATCH(AV$4-AV$48,$A$4:$BH$4,1),1,1)/7*(OFFSET($A$4,0,MATCH(AV$4-AV$48,$A$4:$BH$4,1),1,1)-(AV$4-AV$48))))))+IF(AU$48=0,0,($C$13/$C$48*IF($C$4&gt;(AV$4-AV$48),$C$4-(AV$4-AV$48),0)))</f>
        <v>271857.689047619</v>
      </c>
      <c r="AW13" s="116" t="n">
        <f aca="true">(IF(AW$48&lt;=AW$43,0,IF(ISNA(MATCH(AW$4-AW$48,$A$4:$BH$4,1)),SUM($D$49:AW$49),SUM(OFFSET($A$49,0,MATCH(AW$4-AW$48,$A$4:$BH$4,1)+1,1,COLUMN(AW$4)-MATCH(AW$4-AW$48,$A$4:$BH$4,1)-1)))))+(IF(AW$4-AW$48=AW$4,0,IF(AW$4-AW$48&lt;$C$4,0,IF(ISNA(MATCH(AW$4-AW$48,$A$4:$BH$4,1)),0,OFFSET($A$49,0,MATCH(AW$4-AW$48,$A$4:$BH$4,1),1,1)/7*(OFFSET($A$4,0,MATCH(AW$4-AW$48,$A$4:$BH$4,1),1,1)-(AW$4-AW$48))))))+IF(AV$48=0,0,($C$13/$C$48*IF($C$4&gt;(AW$4-AW$48),$C$4-(AW$4-AW$48),0)))</f>
        <v>269854.964047619</v>
      </c>
      <c r="AX13" s="116" t="n">
        <f aca="true">(IF(AX$48&lt;=AX$43,0,IF(ISNA(MATCH(AX$4-AX$48,$A$4:$BH$4,1)),SUM($D$49:AX$49),SUM(OFFSET($A$49,0,MATCH(AX$4-AX$48,$A$4:$BH$4,1)+1,1,COLUMN(AX$4)-MATCH(AX$4-AX$48,$A$4:$BH$4,1)-1)))))+(IF(AX$4-AX$48=AX$4,0,IF(AX$4-AX$48&lt;$C$4,0,IF(ISNA(MATCH(AX$4-AX$48,$A$4:$BH$4,1)),0,OFFSET($A$49,0,MATCH(AX$4-AX$48,$A$4:$BH$4,1),1,1)/7*(OFFSET($A$4,0,MATCH(AX$4-AX$48,$A$4:$BH$4,1),1,1)-(AX$4-AX$48))))))+IF(AW$48=0,0,($C$13/$C$48*IF($C$4&gt;(AX$4-AX$48),$C$4-(AX$4-AX$48),0)))</f>
        <v>324058.571190476</v>
      </c>
      <c r="AY13" s="116" t="n">
        <f aca="true">(IF(AY$48&lt;=AY$43,0,IF(ISNA(MATCH(AY$4-AY$48,$A$4:$BH$4,1)),SUM($D$49:AY$49),SUM(OFFSET($A$49,0,MATCH(AY$4-AY$48,$A$4:$BH$4,1)+1,1,COLUMN(AY$4)-MATCH(AY$4-AY$48,$A$4:$BH$4,1)-1)))))+(IF(AY$4-AY$48=AY$4,0,IF(AY$4-AY$48&lt;$C$4,0,IF(ISNA(MATCH(AY$4-AY$48,$A$4:$BH$4,1)),0,OFFSET($A$49,0,MATCH(AY$4-AY$48,$A$4:$BH$4,1),1,1)/7*(OFFSET($A$4,0,MATCH(AY$4-AY$48,$A$4:$BH$4,1),1,1)-(AY$4-AY$48))))))+IF(AX$48=0,0,($C$13/$C$48*IF($C$4&gt;(AY$4-AY$48),$C$4-(AY$4-AY$48),0)))</f>
        <v>384078.582619048</v>
      </c>
      <c r="AZ13" s="116" t="n">
        <f aca="true">(IF(AZ$48&lt;=AZ$43,0,IF(ISNA(MATCH(AZ$4-AZ$48,$A$4:$BH$4,1)),SUM($D$49:AZ$49),SUM(OFFSET($A$49,0,MATCH(AZ$4-AZ$48,$A$4:$BH$4,1)+1,1,COLUMN(AZ$4)-MATCH(AZ$4-AZ$48,$A$4:$BH$4,1)-1)))))+(IF(AZ$4-AZ$48=AZ$4,0,IF(AZ$4-AZ$48&lt;$C$4,0,IF(ISNA(MATCH(AZ$4-AZ$48,$A$4:$BH$4,1)),0,OFFSET($A$49,0,MATCH(AZ$4-AZ$48,$A$4:$BH$4,1),1,1)/7*(OFFSET($A$4,0,MATCH(AZ$4-AZ$48,$A$4:$BH$4,1),1,1)-(AZ$4-AZ$48))))))+IF(AY$48=0,0,($C$13/$C$48*IF($C$4&gt;(AZ$4-AZ$48),$C$4-(AZ$4-AZ$48),0)))</f>
        <v>433715.906666667</v>
      </c>
      <c r="BA13" s="116" t="n">
        <f aca="true">(IF(BA$48&lt;=BA$43,0,IF(ISNA(MATCH(BA$4-BA$48,$A$4:$BH$4,1)),SUM($D$49:BA$49),SUM(OFFSET($A$49,0,MATCH(BA$4-BA$48,$A$4:$BH$4,1)+1,1,COLUMN(BA$4)-MATCH(BA$4-BA$48,$A$4:$BH$4,1)-1)))))+(IF(BA$4-BA$48=BA$4,0,IF(BA$4-BA$48&lt;$C$4,0,IF(ISNA(MATCH(BA$4-BA$48,$A$4:$BH$4,1)),0,OFFSET($A$49,0,MATCH(BA$4-BA$48,$A$4:$BH$4,1),1,1)/7*(OFFSET($A$4,0,MATCH(BA$4-BA$48,$A$4:$BH$4,1),1,1)-(BA$4-BA$48))))))+IF(AZ$48=0,0,($C$13/$C$48*IF($C$4&gt;(BA$4-BA$48),$C$4-(BA$4-BA$48),0)))</f>
        <v>457754.28</v>
      </c>
      <c r="BB13" s="116" t="n">
        <f aca="true">(IF(BB$48&lt;=BB$43,0,IF(ISNA(MATCH(BB$4-BB$48,$A$4:$BH$4,1)),SUM($D$49:BB$49),SUM(OFFSET($A$49,0,MATCH(BB$4-BB$48,$A$4:$BH$4,1)+1,1,COLUMN(BB$4)-MATCH(BB$4-BB$48,$A$4:$BH$4,1)-1)))))+(IF(BB$4-BB$48=BB$4,0,IF(BB$4-BB$48&lt;$C$4,0,IF(ISNA(MATCH(BB$4-BB$48,$A$4:$BH$4,1)),0,OFFSET($A$49,0,MATCH(BB$4-BB$48,$A$4:$BH$4,1),1,1)/7*(OFFSET($A$4,0,MATCH(BB$4-BB$48,$A$4:$BH$4,1),1,1)-(BB$4-BB$48))))))+IF(BA$48=0,0,($C$13/$C$48*IF($C$4&gt;(BB$4-BB$48),$C$4-(BB$4-BB$48),0)))</f>
        <v>459364.104761905</v>
      </c>
      <c r="BC13" s="116" t="n">
        <f aca="true">(IF(BC$48&lt;=BC$43,0,IF(ISNA(MATCH(BC$4-BC$48,$A$4:$BH$4,1)),SUM($D$49:BC$49),SUM(OFFSET($A$49,0,MATCH(BC$4-BC$48,$A$4:$BH$4,1)+1,1,COLUMN(BC$4)-MATCH(BC$4-BC$48,$A$4:$BH$4,1)-1)))))+(IF(BC$4-BC$48=BC$4,0,IF(BC$4-BC$48&lt;$C$4,0,IF(ISNA(MATCH(BC$4-BC$48,$A$4:$BH$4,1)),0,OFFSET($A$49,0,MATCH(BC$4-BC$48,$A$4:$BH$4,1),1,1)/7*(OFFSET($A$4,0,MATCH(BC$4-BC$48,$A$4:$BH$4,1),1,1)-(BC$4-BC$48))))))+IF(BB$48=0,0,($C$13/$C$48*IF($C$4&gt;(BC$4-BC$48),$C$4-(BC$4-BC$48),0)))</f>
        <v>460198.895238095</v>
      </c>
      <c r="BD13" s="69" t="n">
        <f aca="true">OFFSET($B13,0,Assumptions!$C$8+1,1,1)</f>
        <v>380498.30952381</v>
      </c>
      <c r="BE13" s="69" t="n">
        <f aca="true">OFFSET($B13,0,SUM(Assumptions!$C$8:$C$9)+1,1,1)</f>
        <v>409583.452380952</v>
      </c>
      <c r="BF13" s="69" t="n">
        <f aca="true">OFFSET($B13,0,SUM(Assumptions!$C$8:$C$10)+1,1,1)</f>
        <v>443279</v>
      </c>
      <c r="BG13" s="69" t="n">
        <f aca="true">OFFSET($B13,0,SUM(Assumptions!$C$8:$C$11)+1,1,1)</f>
        <v>460198.895238095</v>
      </c>
      <c r="BH13" s="69" t="n">
        <f aca="false">BG13</f>
        <v>460198.895238095</v>
      </c>
    </row>
    <row r="14" customFormat="false" ht="15.75" hidden="false" customHeight="true" outlineLevel="0" collapsed="false">
      <c r="A14" s="15" t="s">
        <v>217</v>
      </c>
      <c r="B14" s="45" t="s">
        <v>218</v>
      </c>
      <c r="C14" s="68" t="n">
        <f aca="false">SUMIF(Assumptions!$A$81:$C$104,$A14,Assumptions!$C$81:$C$104)</f>
        <v>55000</v>
      </c>
      <c r="D14" s="116" t="n">
        <f aca="true">OFFSET(D$4,ROW($B14)-ROW($B$4),-1,1,1)-OFFSET(CashFlow!$B16,0,COLUMN(D$4)-COLUMN($C$4),1,1)</f>
        <v>55000</v>
      </c>
      <c r="E14" s="116" t="n">
        <f aca="true">OFFSET(E$4,ROW($B14)-ROW($B$4),-1,1,1)-OFFSET(CashFlow!$B16,0,COLUMN(E$4)-COLUMN($C$4),1,1)</f>
        <v>55000</v>
      </c>
      <c r="F14" s="116" t="n">
        <f aca="true">OFFSET(F$4,ROW($B14)-ROW($B$4),-1,1,1)-OFFSET(CashFlow!$B16,0,COLUMN(F$4)-COLUMN($C$4),1,1)</f>
        <v>55000</v>
      </c>
      <c r="G14" s="116" t="n">
        <f aca="true">OFFSET(G$4,ROW($B14)-ROW($B$4),-1,1,1)-OFFSET(CashFlow!$B16,0,COLUMN(G$4)-COLUMN($C$4),1,1)</f>
        <v>55000</v>
      </c>
      <c r="H14" s="116" t="n">
        <f aca="true">OFFSET(H$4,ROW($B14)-ROW($B$4),-1,1,1)-OFFSET(CashFlow!$B16,0,COLUMN(H$4)-COLUMN($C$4),1,1)</f>
        <v>55000</v>
      </c>
      <c r="I14" s="116" t="n">
        <f aca="true">OFFSET(I$4,ROW($B14)-ROW($B$4),-1,1,1)-OFFSET(CashFlow!$B16,0,COLUMN(I$4)-COLUMN($C$4),1,1)</f>
        <v>55000</v>
      </c>
      <c r="J14" s="116" t="n">
        <f aca="true">OFFSET(J$4,ROW($B14)-ROW($B$4),-1,1,1)-OFFSET(CashFlow!$B16,0,COLUMN(J$4)-COLUMN($C$4),1,1)</f>
        <v>55000</v>
      </c>
      <c r="K14" s="116" t="n">
        <f aca="true">OFFSET(K$4,ROW($B14)-ROW($B$4),-1,1,1)-OFFSET(CashFlow!$B16,0,COLUMN(K$4)-COLUMN($C$4),1,1)</f>
        <v>55000</v>
      </c>
      <c r="L14" s="116" t="n">
        <f aca="true">OFFSET(L$4,ROW($B14)-ROW($B$4),-1,1,1)-OFFSET(CashFlow!$B16,0,COLUMN(L$4)-COLUMN($C$4),1,1)</f>
        <v>55000</v>
      </c>
      <c r="M14" s="116" t="n">
        <f aca="true">OFFSET(M$4,ROW($B14)-ROW($B$4),-1,1,1)-OFFSET(CashFlow!$B16,0,COLUMN(M$4)-COLUMN($C$4),1,1)</f>
        <v>55000</v>
      </c>
      <c r="N14" s="116" t="n">
        <f aca="true">OFFSET(N$4,ROW($B14)-ROW($B$4),-1,1,1)-OFFSET(CashFlow!$B16,0,COLUMN(N$4)-COLUMN($C$4),1,1)</f>
        <v>55000</v>
      </c>
      <c r="O14" s="116" t="n">
        <f aca="true">OFFSET(O$4,ROW($B14)-ROW($B$4),-1,1,1)-OFFSET(CashFlow!$B16,0,COLUMN(O$4)-COLUMN($C$4),1,1)</f>
        <v>55000</v>
      </c>
      <c r="P14" s="116" t="n">
        <f aca="true">OFFSET(P$4,ROW($B14)-ROW($B$4),-1,1,1)-OFFSET(CashFlow!$B16,0,COLUMN(P$4)-COLUMN($C$4),1,1)</f>
        <v>55000</v>
      </c>
      <c r="Q14" s="116" t="n">
        <f aca="true">OFFSET(Q$4,ROW($B14)-ROW($B$4),-1,1,1)-OFFSET(CashFlow!$B16,0,COLUMN(Q$4)-COLUMN($C$4),1,1)</f>
        <v>55000</v>
      </c>
      <c r="R14" s="116" t="n">
        <f aca="true">OFFSET(R$4,ROW($B14)-ROW($B$4),-1,1,1)-OFFSET(CashFlow!$B16,0,COLUMN(R$4)-COLUMN($C$4),1,1)</f>
        <v>55000</v>
      </c>
      <c r="S14" s="116" t="n">
        <f aca="true">OFFSET(S$4,ROW($B14)-ROW($B$4),-1,1,1)-OFFSET(CashFlow!$B16,0,COLUMN(S$4)-COLUMN($C$4),1,1)</f>
        <v>55000</v>
      </c>
      <c r="T14" s="116" t="n">
        <f aca="true">OFFSET(T$4,ROW($B14)-ROW($B$4),-1,1,1)-OFFSET(CashFlow!$B16,0,COLUMN(T$4)-COLUMN($C$4),1,1)</f>
        <v>55000</v>
      </c>
      <c r="U14" s="116" t="n">
        <f aca="true">OFFSET(U$4,ROW($B14)-ROW($B$4),-1,1,1)-OFFSET(CashFlow!$B16,0,COLUMN(U$4)-COLUMN($C$4),1,1)</f>
        <v>55000</v>
      </c>
      <c r="V14" s="116" t="n">
        <f aca="true">OFFSET(V$4,ROW($B14)-ROW($B$4),-1,1,1)-OFFSET(CashFlow!$B16,0,COLUMN(V$4)-COLUMN($C$4),1,1)</f>
        <v>55000</v>
      </c>
      <c r="W14" s="116" t="n">
        <f aca="true">OFFSET(W$4,ROW($B14)-ROW($B$4),-1,1,1)-OFFSET(CashFlow!$B16,0,COLUMN(W$4)-COLUMN($C$4),1,1)</f>
        <v>55000</v>
      </c>
      <c r="X14" s="116" t="n">
        <f aca="true">OFFSET(X$4,ROW($B14)-ROW($B$4),-1,1,1)-OFFSET(CashFlow!$B16,0,COLUMN(X$4)-COLUMN($C$4),1,1)</f>
        <v>55000</v>
      </c>
      <c r="Y14" s="116" t="n">
        <f aca="true">OFFSET(Y$4,ROW($B14)-ROW($B$4),-1,1,1)-OFFSET(CashFlow!$B16,0,COLUMN(Y$4)-COLUMN($C$4),1,1)</f>
        <v>55000</v>
      </c>
      <c r="Z14" s="116" t="n">
        <f aca="true">OFFSET(Z$4,ROW($B14)-ROW($B$4),-1,1,1)-OFFSET(CashFlow!$B16,0,COLUMN(Z$4)-COLUMN($C$4),1,1)</f>
        <v>55000</v>
      </c>
      <c r="AA14" s="116" t="n">
        <f aca="true">OFFSET(AA$4,ROW($B14)-ROW($B$4),-1,1,1)-OFFSET(CashFlow!$B16,0,COLUMN(AA$4)-COLUMN($C$4),1,1)</f>
        <v>55000</v>
      </c>
      <c r="AB14" s="116" t="n">
        <f aca="true">OFFSET(AB$4,ROW($B14)-ROW($B$4),-1,1,1)-OFFSET(CashFlow!$B16,0,COLUMN(AB$4)-COLUMN($C$4),1,1)</f>
        <v>55000</v>
      </c>
      <c r="AC14" s="116" t="n">
        <f aca="true">OFFSET(AC$4,ROW($B14)-ROW($B$4),-1,1,1)-OFFSET(CashFlow!$B16,0,COLUMN(AC$4)-COLUMN($C$4),1,1)</f>
        <v>55000</v>
      </c>
      <c r="AD14" s="116" t="n">
        <f aca="true">OFFSET(AD$4,ROW($B14)-ROW($B$4),-1,1,1)-OFFSET(CashFlow!$B16,0,COLUMN(AD$4)-COLUMN($C$4),1,1)</f>
        <v>55000</v>
      </c>
      <c r="AE14" s="116" t="n">
        <f aca="true">OFFSET(AE$4,ROW($B14)-ROW($B$4),-1,1,1)-OFFSET(CashFlow!$B16,0,COLUMN(AE$4)-COLUMN($C$4),1,1)</f>
        <v>55000</v>
      </c>
      <c r="AF14" s="116" t="n">
        <f aca="true">OFFSET(AF$4,ROW($B14)-ROW($B$4),-1,1,1)-OFFSET(CashFlow!$B16,0,COLUMN(AF$4)-COLUMN($C$4),1,1)</f>
        <v>55000</v>
      </c>
      <c r="AG14" s="116" t="n">
        <f aca="true">OFFSET(AG$4,ROW($B14)-ROW($B$4),-1,1,1)-OFFSET(CashFlow!$B16,0,COLUMN(AG$4)-COLUMN($C$4),1,1)</f>
        <v>55000</v>
      </c>
      <c r="AH14" s="116" t="n">
        <f aca="true">OFFSET(AH$4,ROW($B14)-ROW($B$4),-1,1,1)-OFFSET(CashFlow!$B16,0,COLUMN(AH$4)-COLUMN($C$4),1,1)</f>
        <v>65000</v>
      </c>
      <c r="AI14" s="116" t="n">
        <f aca="true">OFFSET(AI$4,ROW($B14)-ROW($B$4),-1,1,1)-OFFSET(CashFlow!$B16,0,COLUMN(AI$4)-COLUMN($C$4),1,1)</f>
        <v>65000</v>
      </c>
      <c r="AJ14" s="116" t="n">
        <f aca="true">OFFSET(AJ$4,ROW($B14)-ROW($B$4),-1,1,1)-OFFSET(CashFlow!$B16,0,COLUMN(AJ$4)-COLUMN($C$4),1,1)</f>
        <v>65000</v>
      </c>
      <c r="AK14" s="116" t="n">
        <f aca="true">OFFSET(AK$4,ROW($B14)-ROW($B$4),-1,1,1)-OFFSET(CashFlow!$B16,0,COLUMN(AK$4)-COLUMN($C$4),1,1)</f>
        <v>65000</v>
      </c>
      <c r="AL14" s="116" t="n">
        <f aca="true">OFFSET(AL$4,ROW($B14)-ROW($B$4),-1,1,1)-OFFSET(CashFlow!$B16,0,COLUMN(AL$4)-COLUMN($C$4),1,1)</f>
        <v>65000</v>
      </c>
      <c r="AM14" s="116" t="n">
        <f aca="true">OFFSET(AM$4,ROW($B14)-ROW($B$4),-1,1,1)-OFFSET(CashFlow!$B16,0,COLUMN(AM$4)-COLUMN($C$4),1,1)</f>
        <v>65000</v>
      </c>
      <c r="AN14" s="116" t="n">
        <f aca="true">OFFSET(AN$4,ROW($B14)-ROW($B$4),-1,1,1)-OFFSET(CashFlow!$B16,0,COLUMN(AN$4)-COLUMN($C$4),1,1)</f>
        <v>65000</v>
      </c>
      <c r="AO14" s="116" t="n">
        <f aca="true">OFFSET(AO$4,ROW($B14)-ROW($B$4),-1,1,1)-OFFSET(CashFlow!$B16,0,COLUMN(AO$4)-COLUMN($C$4),1,1)</f>
        <v>65000</v>
      </c>
      <c r="AP14" s="116" t="n">
        <f aca="true">OFFSET(AP$4,ROW($B14)-ROW($B$4),-1,1,1)-OFFSET(CashFlow!$B16,0,COLUMN(AP$4)-COLUMN($C$4),1,1)</f>
        <v>65000</v>
      </c>
      <c r="AQ14" s="116" t="n">
        <f aca="true">OFFSET(AQ$4,ROW($B14)-ROW($B$4),-1,1,1)-OFFSET(CashFlow!$B16,0,COLUMN(AQ$4)-COLUMN($C$4),1,1)</f>
        <v>55000</v>
      </c>
      <c r="AR14" s="116" t="n">
        <f aca="true">OFFSET(AR$4,ROW($B14)-ROW($B$4),-1,1,1)-OFFSET(CashFlow!$B16,0,COLUMN(AR$4)-COLUMN($C$4),1,1)</f>
        <v>55000</v>
      </c>
      <c r="AS14" s="116" t="n">
        <f aca="true">OFFSET(AS$4,ROW($B14)-ROW($B$4),-1,1,1)-OFFSET(CashFlow!$B16,0,COLUMN(AS$4)-COLUMN($C$4),1,1)</f>
        <v>55000</v>
      </c>
      <c r="AT14" s="116" t="n">
        <f aca="true">OFFSET(AT$4,ROW($B14)-ROW($B$4),-1,1,1)-OFFSET(CashFlow!$B16,0,COLUMN(AT$4)-COLUMN($C$4),1,1)</f>
        <v>55000</v>
      </c>
      <c r="AU14" s="116" t="n">
        <f aca="true">OFFSET(AU$4,ROW($B14)-ROW($B$4),-1,1,1)-OFFSET(CashFlow!$B16,0,COLUMN(AU$4)-COLUMN($C$4),1,1)</f>
        <v>55000</v>
      </c>
      <c r="AV14" s="116" t="n">
        <f aca="true">OFFSET(AV$4,ROW($B14)-ROW($B$4),-1,1,1)-OFFSET(CashFlow!$B16,0,COLUMN(AV$4)-COLUMN($C$4),1,1)</f>
        <v>55000</v>
      </c>
      <c r="AW14" s="116" t="n">
        <f aca="true">OFFSET(AW$4,ROW($B14)-ROW($B$4),-1,1,1)-OFFSET(CashFlow!$B16,0,COLUMN(AW$4)-COLUMN($C$4),1,1)</f>
        <v>55000</v>
      </c>
      <c r="AX14" s="116" t="n">
        <f aca="true">OFFSET(AX$4,ROW($B14)-ROW($B$4),-1,1,1)-OFFSET(CashFlow!$B16,0,COLUMN(AX$4)-COLUMN($C$4),1,1)</f>
        <v>55000</v>
      </c>
      <c r="AY14" s="116" t="n">
        <f aca="true">OFFSET(AY$4,ROW($B14)-ROW($B$4),-1,1,1)-OFFSET(CashFlow!$B16,0,COLUMN(AY$4)-COLUMN($C$4),1,1)</f>
        <v>55000</v>
      </c>
      <c r="AZ14" s="116" t="n">
        <f aca="true">OFFSET(AZ$4,ROW($B14)-ROW($B$4),-1,1,1)-OFFSET(CashFlow!$B16,0,COLUMN(AZ$4)-COLUMN($C$4),1,1)</f>
        <v>55000</v>
      </c>
      <c r="BA14" s="116" t="n">
        <f aca="true">OFFSET(BA$4,ROW($B14)-ROW($B$4),-1,1,1)-OFFSET(CashFlow!$B16,0,COLUMN(BA$4)-COLUMN($C$4),1,1)</f>
        <v>55000</v>
      </c>
      <c r="BB14" s="116" t="n">
        <f aca="true">OFFSET(BB$4,ROW($B14)-ROW($B$4),-1,1,1)-OFFSET(CashFlow!$B16,0,COLUMN(BB$4)-COLUMN($C$4),1,1)</f>
        <v>55000</v>
      </c>
      <c r="BC14" s="116" t="n">
        <f aca="true">OFFSET(BC$4,ROW($B14)-ROW($B$4),-1,1,1)-OFFSET(CashFlow!$B16,0,COLUMN(BC$4)-COLUMN($C$4),1,1)</f>
        <v>55000</v>
      </c>
      <c r="BD14" s="69" t="n">
        <f aca="true">OFFSET($B14,0,Assumptions!$C$8+1,1,1)</f>
        <v>55000</v>
      </c>
      <c r="BE14" s="69" t="n">
        <f aca="true">OFFSET($B14,0,SUM(Assumptions!$C$8:$C$9)+1,1,1)</f>
        <v>55000</v>
      </c>
      <c r="BF14" s="69" t="n">
        <f aca="true">OFFSET($B14,0,SUM(Assumptions!$C$8:$C$10)+1,1,1)</f>
        <v>65000</v>
      </c>
      <c r="BG14" s="69" t="n">
        <f aca="true">OFFSET($B14,0,SUM(Assumptions!$C$8:$C$11)+1,1,1)</f>
        <v>55000</v>
      </c>
      <c r="BH14" s="69" t="n">
        <f aca="false">BG14</f>
        <v>55000</v>
      </c>
    </row>
    <row r="15" customFormat="false" ht="15.75" hidden="false" customHeight="true" outlineLevel="0" collapsed="false">
      <c r="A15" s="15" t="s">
        <v>219</v>
      </c>
      <c r="B15" s="45" t="s">
        <v>220</v>
      </c>
      <c r="C15" s="68" t="n">
        <f aca="false">SUMIF(Assumptions!$A$81:$C$104,$A15,Assumptions!$C$81:$C$104)</f>
        <v>53000</v>
      </c>
      <c r="D15" s="116" t="n">
        <f aca="true">OFFSET(D$4,ROW($B15)-ROW($B$4),-1,1,1)-OFFSET(CashFlow!$B17,0,COLUMN(D$4)-COLUMN($C$4),1,1)</f>
        <v>53000</v>
      </c>
      <c r="E15" s="116" t="n">
        <f aca="true">OFFSET(E$4,ROW($B15)-ROW($B$4),-1,1,1)-OFFSET(CashFlow!$B17,0,COLUMN(E$4)-COLUMN($C$4),1,1)</f>
        <v>53000</v>
      </c>
      <c r="F15" s="116" t="n">
        <f aca="true">OFFSET(F$4,ROW($B15)-ROW($B$4),-1,1,1)-OFFSET(CashFlow!$B17,0,COLUMN(F$4)-COLUMN($C$4),1,1)</f>
        <v>53000</v>
      </c>
      <c r="G15" s="116" t="n">
        <f aca="true">OFFSET(G$4,ROW($B15)-ROW($B$4),-1,1,1)-OFFSET(CashFlow!$B17,0,COLUMN(G$4)-COLUMN($C$4),1,1)</f>
        <v>53000</v>
      </c>
      <c r="H15" s="116" t="n">
        <f aca="true">OFFSET(H$4,ROW($B15)-ROW($B$4),-1,1,1)-OFFSET(CashFlow!$B17,0,COLUMN(H$4)-COLUMN($C$4),1,1)</f>
        <v>53000</v>
      </c>
      <c r="I15" s="116" t="n">
        <f aca="true">OFFSET(I$4,ROW($B15)-ROW($B$4),-1,1,1)-OFFSET(CashFlow!$B17,0,COLUMN(I$4)-COLUMN($C$4),1,1)</f>
        <v>53000</v>
      </c>
      <c r="J15" s="116" t="n">
        <f aca="true">OFFSET(J$4,ROW($B15)-ROW($B$4),-1,1,1)-OFFSET(CashFlow!$B17,0,COLUMN(J$4)-COLUMN($C$4),1,1)</f>
        <v>53000</v>
      </c>
      <c r="K15" s="116" t="n">
        <f aca="true">OFFSET(K$4,ROW($B15)-ROW($B$4),-1,1,1)-OFFSET(CashFlow!$B17,0,COLUMN(K$4)-COLUMN($C$4),1,1)</f>
        <v>53000</v>
      </c>
      <c r="L15" s="116" t="n">
        <f aca="true">OFFSET(L$4,ROW($B15)-ROW($B$4),-1,1,1)-OFFSET(CashFlow!$B17,0,COLUMN(L$4)-COLUMN($C$4),1,1)</f>
        <v>53000</v>
      </c>
      <c r="M15" s="116" t="n">
        <f aca="true">OFFSET(M$4,ROW($B15)-ROW($B$4),-1,1,1)-OFFSET(CashFlow!$B17,0,COLUMN(M$4)-COLUMN($C$4),1,1)</f>
        <v>53000</v>
      </c>
      <c r="N15" s="116" t="n">
        <f aca="true">OFFSET(N$4,ROW($B15)-ROW($B$4),-1,1,1)-OFFSET(CashFlow!$B17,0,COLUMN(N$4)-COLUMN($C$4),1,1)</f>
        <v>53000</v>
      </c>
      <c r="O15" s="116" t="n">
        <f aca="true">OFFSET(O$4,ROW($B15)-ROW($B$4),-1,1,1)-OFFSET(CashFlow!$B17,0,COLUMN(O$4)-COLUMN($C$4),1,1)</f>
        <v>53000</v>
      </c>
      <c r="P15" s="116" t="n">
        <f aca="true">OFFSET(P$4,ROW($B15)-ROW($B$4),-1,1,1)-OFFSET(CashFlow!$B17,0,COLUMN(P$4)-COLUMN($C$4),1,1)</f>
        <v>53000</v>
      </c>
      <c r="Q15" s="116" t="n">
        <f aca="true">OFFSET(Q$4,ROW($B15)-ROW($B$4),-1,1,1)-OFFSET(CashFlow!$B17,0,COLUMN(Q$4)-COLUMN($C$4),1,1)</f>
        <v>53000</v>
      </c>
      <c r="R15" s="116" t="n">
        <f aca="true">OFFSET(R$4,ROW($B15)-ROW($B$4),-1,1,1)-OFFSET(CashFlow!$B17,0,COLUMN(R$4)-COLUMN($C$4),1,1)</f>
        <v>53000</v>
      </c>
      <c r="S15" s="116" t="n">
        <f aca="true">OFFSET(S$4,ROW($B15)-ROW($B$4),-1,1,1)-OFFSET(CashFlow!$B17,0,COLUMN(S$4)-COLUMN($C$4),1,1)</f>
        <v>53000</v>
      </c>
      <c r="T15" s="116" t="n">
        <f aca="true">OFFSET(T$4,ROW($B15)-ROW($B$4),-1,1,1)-OFFSET(CashFlow!$B17,0,COLUMN(T$4)-COLUMN($C$4),1,1)</f>
        <v>53000</v>
      </c>
      <c r="U15" s="116" t="n">
        <f aca="true">OFFSET(U$4,ROW($B15)-ROW($B$4),-1,1,1)-OFFSET(CashFlow!$B17,0,COLUMN(U$4)-COLUMN($C$4),1,1)</f>
        <v>53000</v>
      </c>
      <c r="V15" s="116" t="n">
        <f aca="true">OFFSET(V$4,ROW($B15)-ROW($B$4),-1,1,1)-OFFSET(CashFlow!$B17,0,COLUMN(V$4)-COLUMN($C$4),1,1)</f>
        <v>53000</v>
      </c>
      <c r="W15" s="116" t="n">
        <f aca="true">OFFSET(W$4,ROW($B15)-ROW($B$4),-1,1,1)-OFFSET(CashFlow!$B17,0,COLUMN(W$4)-COLUMN($C$4),1,1)</f>
        <v>53000</v>
      </c>
      <c r="X15" s="116" t="n">
        <f aca="true">OFFSET(X$4,ROW($B15)-ROW($B$4),-1,1,1)-OFFSET(CashFlow!$B17,0,COLUMN(X$4)-COLUMN($C$4),1,1)</f>
        <v>53000</v>
      </c>
      <c r="Y15" s="116" t="n">
        <f aca="true">OFFSET(Y$4,ROW($B15)-ROW($B$4),-1,1,1)-OFFSET(CashFlow!$B17,0,COLUMN(Y$4)-COLUMN($C$4),1,1)</f>
        <v>53000</v>
      </c>
      <c r="Z15" s="116" t="n">
        <f aca="true">OFFSET(Z$4,ROW($B15)-ROW($B$4),-1,1,1)-OFFSET(CashFlow!$B17,0,COLUMN(Z$4)-COLUMN($C$4),1,1)</f>
        <v>53000</v>
      </c>
      <c r="AA15" s="116" t="n">
        <f aca="true">OFFSET(AA$4,ROW($B15)-ROW($B$4),-1,1,1)-OFFSET(CashFlow!$B17,0,COLUMN(AA$4)-COLUMN($C$4),1,1)</f>
        <v>53000</v>
      </c>
      <c r="AB15" s="116" t="n">
        <f aca="true">OFFSET(AB$4,ROW($B15)-ROW($B$4),-1,1,1)-OFFSET(CashFlow!$B17,0,COLUMN(AB$4)-COLUMN($C$4),1,1)</f>
        <v>53000</v>
      </c>
      <c r="AC15" s="116" t="n">
        <f aca="true">OFFSET(AC$4,ROW($B15)-ROW($B$4),-1,1,1)-OFFSET(CashFlow!$B17,0,COLUMN(AC$4)-COLUMN($C$4),1,1)</f>
        <v>53000</v>
      </c>
      <c r="AD15" s="116" t="n">
        <f aca="true">OFFSET(AD$4,ROW($B15)-ROW($B$4),-1,1,1)-OFFSET(CashFlow!$B17,0,COLUMN(AD$4)-COLUMN($C$4),1,1)</f>
        <v>53000</v>
      </c>
      <c r="AE15" s="116" t="n">
        <f aca="true">OFFSET(AE$4,ROW($B15)-ROW($B$4),-1,1,1)-OFFSET(CashFlow!$B17,0,COLUMN(AE$4)-COLUMN($C$4),1,1)</f>
        <v>53000</v>
      </c>
      <c r="AF15" s="116" t="n">
        <f aca="true">OFFSET(AF$4,ROW($B15)-ROW($B$4),-1,1,1)-OFFSET(CashFlow!$B17,0,COLUMN(AF$4)-COLUMN($C$4),1,1)</f>
        <v>53000</v>
      </c>
      <c r="AG15" s="116" t="n">
        <f aca="true">OFFSET(AG$4,ROW($B15)-ROW($B$4),-1,1,1)-OFFSET(CashFlow!$B17,0,COLUMN(AG$4)-COLUMN($C$4),1,1)</f>
        <v>53000</v>
      </c>
      <c r="AH15" s="116" t="n">
        <f aca="true">OFFSET(AH$4,ROW($B15)-ROW($B$4),-1,1,1)-OFFSET(CashFlow!$B17,0,COLUMN(AH$4)-COLUMN($C$4),1,1)</f>
        <v>53000</v>
      </c>
      <c r="AI15" s="116" t="n">
        <f aca="true">OFFSET(AI$4,ROW($B15)-ROW($B$4),-1,1,1)-OFFSET(CashFlow!$B17,0,COLUMN(AI$4)-COLUMN($C$4),1,1)</f>
        <v>53000</v>
      </c>
      <c r="AJ15" s="116" t="n">
        <f aca="true">OFFSET(AJ$4,ROW($B15)-ROW($B$4),-1,1,1)-OFFSET(CashFlow!$B17,0,COLUMN(AJ$4)-COLUMN($C$4),1,1)</f>
        <v>53000</v>
      </c>
      <c r="AK15" s="116" t="n">
        <f aca="true">OFFSET(AK$4,ROW($B15)-ROW($B$4),-1,1,1)-OFFSET(CashFlow!$B17,0,COLUMN(AK$4)-COLUMN($C$4),1,1)</f>
        <v>53000</v>
      </c>
      <c r="AL15" s="116" t="n">
        <f aca="true">OFFSET(AL$4,ROW($B15)-ROW($B$4),-1,1,1)-OFFSET(CashFlow!$B17,0,COLUMN(AL$4)-COLUMN($C$4),1,1)</f>
        <v>53000</v>
      </c>
      <c r="AM15" s="116" t="n">
        <f aca="true">OFFSET(AM$4,ROW($B15)-ROW($B$4),-1,1,1)-OFFSET(CashFlow!$B17,0,COLUMN(AM$4)-COLUMN($C$4),1,1)</f>
        <v>53000</v>
      </c>
      <c r="AN15" s="116" t="n">
        <f aca="true">OFFSET(AN$4,ROW($B15)-ROW($B$4),-1,1,1)-OFFSET(CashFlow!$B17,0,COLUMN(AN$4)-COLUMN($C$4),1,1)</f>
        <v>53000</v>
      </c>
      <c r="AO15" s="116" t="n">
        <f aca="true">OFFSET(AO$4,ROW($B15)-ROW($B$4),-1,1,1)-OFFSET(CashFlow!$B17,0,COLUMN(AO$4)-COLUMN($C$4),1,1)</f>
        <v>53000</v>
      </c>
      <c r="AP15" s="116" t="n">
        <f aca="true">OFFSET(AP$4,ROW($B15)-ROW($B$4),-1,1,1)-OFFSET(CashFlow!$B17,0,COLUMN(AP$4)-COLUMN($C$4),1,1)</f>
        <v>53000</v>
      </c>
      <c r="AQ15" s="116" t="n">
        <f aca="true">OFFSET(AQ$4,ROW($B15)-ROW($B$4),-1,1,1)-OFFSET(CashFlow!$B17,0,COLUMN(AQ$4)-COLUMN($C$4),1,1)</f>
        <v>53000</v>
      </c>
      <c r="AR15" s="116" t="n">
        <f aca="true">OFFSET(AR$4,ROW($B15)-ROW($B$4),-1,1,1)-OFFSET(CashFlow!$B17,0,COLUMN(AR$4)-COLUMN($C$4),1,1)</f>
        <v>53000</v>
      </c>
      <c r="AS15" s="116" t="n">
        <f aca="true">OFFSET(AS$4,ROW($B15)-ROW($B$4),-1,1,1)-OFFSET(CashFlow!$B17,0,COLUMN(AS$4)-COLUMN($C$4),1,1)</f>
        <v>53000</v>
      </c>
      <c r="AT15" s="116" t="n">
        <f aca="true">OFFSET(AT$4,ROW($B15)-ROW($B$4),-1,1,1)-OFFSET(CashFlow!$B17,0,COLUMN(AT$4)-COLUMN($C$4),1,1)</f>
        <v>53000</v>
      </c>
      <c r="AU15" s="116" t="n">
        <f aca="true">OFFSET(AU$4,ROW($B15)-ROW($B$4),-1,1,1)-OFFSET(CashFlow!$B17,0,COLUMN(AU$4)-COLUMN($C$4),1,1)</f>
        <v>53000</v>
      </c>
      <c r="AV15" s="116" t="n">
        <f aca="true">OFFSET(AV$4,ROW($B15)-ROW($B$4),-1,1,1)-OFFSET(CashFlow!$B17,0,COLUMN(AV$4)-COLUMN($C$4),1,1)</f>
        <v>53000</v>
      </c>
      <c r="AW15" s="116" t="n">
        <f aca="true">OFFSET(AW$4,ROW($B15)-ROW($B$4),-1,1,1)-OFFSET(CashFlow!$B17,0,COLUMN(AW$4)-COLUMN($C$4),1,1)</f>
        <v>53000</v>
      </c>
      <c r="AX15" s="116" t="n">
        <f aca="true">OFFSET(AX$4,ROW($B15)-ROW($B$4),-1,1,1)-OFFSET(CashFlow!$B17,0,COLUMN(AX$4)-COLUMN($C$4),1,1)</f>
        <v>53000</v>
      </c>
      <c r="AY15" s="116" t="n">
        <f aca="true">OFFSET(AY$4,ROW($B15)-ROW($B$4),-1,1,1)-OFFSET(CashFlow!$B17,0,COLUMN(AY$4)-COLUMN($C$4),1,1)</f>
        <v>53000</v>
      </c>
      <c r="AZ15" s="116" t="n">
        <f aca="true">OFFSET(AZ$4,ROW($B15)-ROW($B$4),-1,1,1)-OFFSET(CashFlow!$B17,0,COLUMN(AZ$4)-COLUMN($C$4),1,1)</f>
        <v>53000</v>
      </c>
      <c r="BA15" s="116" t="n">
        <f aca="true">OFFSET(BA$4,ROW($B15)-ROW($B$4),-1,1,1)-OFFSET(CashFlow!$B17,0,COLUMN(BA$4)-COLUMN($C$4),1,1)</f>
        <v>53000</v>
      </c>
      <c r="BB15" s="116" t="n">
        <f aca="true">OFFSET(BB$4,ROW($B15)-ROW($B$4),-1,1,1)-OFFSET(CashFlow!$B17,0,COLUMN(BB$4)-COLUMN($C$4),1,1)</f>
        <v>53000</v>
      </c>
      <c r="BC15" s="116" t="n">
        <f aca="true">OFFSET(BC$4,ROW($B15)-ROW($B$4),-1,1,1)-OFFSET(CashFlow!$B17,0,COLUMN(BC$4)-COLUMN($C$4),1,1)</f>
        <v>53000</v>
      </c>
      <c r="BD15" s="69" t="n">
        <f aca="true">OFFSET($B15,0,Assumptions!$C$8+1,1,1)</f>
        <v>53000</v>
      </c>
      <c r="BE15" s="69" t="n">
        <f aca="true">OFFSET($B15,0,SUM(Assumptions!$C$8:$C$9)+1,1,1)</f>
        <v>53000</v>
      </c>
      <c r="BF15" s="69" t="n">
        <f aca="true">OFFSET($B15,0,SUM(Assumptions!$C$8:$C$10)+1,1,1)</f>
        <v>53000</v>
      </c>
      <c r="BG15" s="69" t="n">
        <f aca="true">OFFSET($B15,0,SUM(Assumptions!$C$8:$C$11)+1,1,1)</f>
        <v>53000</v>
      </c>
      <c r="BH15" s="69" t="n">
        <f aca="false">BG15</f>
        <v>53000</v>
      </c>
    </row>
    <row r="16" customFormat="false" ht="15.75" hidden="false" customHeight="true" outlineLevel="0" collapsed="false">
      <c r="A16" s="15" t="s">
        <v>287</v>
      </c>
      <c r="B16" s="45" t="s">
        <v>288</v>
      </c>
      <c r="C16" s="68" t="n">
        <f aca="false">SUMIF(Assumptions!$A$81:$C$104,$A16,Assumptions!$C$81:$C$104)</f>
        <v>171000</v>
      </c>
      <c r="D16" s="68" t="e">
        <f aca="true">IF(OFFSET(CashFlow!$B$46,0,COLUMN(D$4)-COLUMN($C$4),1,1)&gt;=0,OFFSET(CashFlow!$B$46,0,COLUMN(D$4)-COLUMN($C$4),1,1),0)</f>
        <v>#VALUE!</v>
      </c>
      <c r="E16" s="68" t="e">
        <f aca="true">IF(OFFSET(CashFlow!$B$46,0,COLUMN(E$4)-COLUMN($C$4),1,1)&gt;=0,OFFSET(CashFlow!$B$46,0,COLUMN(E$4)-COLUMN($C$4),1,1),0)</f>
        <v>#VALUE!</v>
      </c>
      <c r="F16" s="68" t="e">
        <f aca="true">IF(OFFSET(CashFlow!$B$46,0,COLUMN(F$4)-COLUMN($C$4),1,1)&gt;=0,OFFSET(CashFlow!$B$46,0,COLUMN(F$4)-COLUMN($C$4),1,1),0)</f>
        <v>#VALUE!</v>
      </c>
      <c r="G16" s="68" t="e">
        <f aca="true">IF(OFFSET(CashFlow!$B$46,0,COLUMN(G$4)-COLUMN($C$4),1,1)&gt;=0,OFFSET(CashFlow!$B$46,0,COLUMN(G$4)-COLUMN($C$4),1,1),0)</f>
        <v>#VALUE!</v>
      </c>
      <c r="H16" s="68" t="e">
        <f aca="true">IF(OFFSET(CashFlow!$B$46,0,COLUMN(H$4)-COLUMN($C$4),1,1)&gt;=0,OFFSET(CashFlow!$B$46,0,COLUMN(H$4)-COLUMN($C$4),1,1),0)</f>
        <v>#VALUE!</v>
      </c>
      <c r="I16" s="68" t="e">
        <f aca="true">IF(OFFSET(CashFlow!$B$46,0,COLUMN(I$4)-COLUMN($C$4),1,1)&gt;=0,OFFSET(CashFlow!$B$46,0,COLUMN(I$4)-COLUMN($C$4),1,1),0)</f>
        <v>#VALUE!</v>
      </c>
      <c r="J16" s="68" t="e">
        <f aca="true">IF(OFFSET(CashFlow!$B$46,0,COLUMN(J$4)-COLUMN($C$4),1,1)&gt;=0,OFFSET(CashFlow!$B$46,0,COLUMN(J$4)-COLUMN($C$4),1,1),0)</f>
        <v>#VALUE!</v>
      </c>
      <c r="K16" s="68" t="e">
        <f aca="true">IF(OFFSET(CashFlow!$B$46,0,COLUMN(K$4)-COLUMN($C$4),1,1)&gt;=0,OFFSET(CashFlow!$B$46,0,COLUMN(K$4)-COLUMN($C$4),1,1),0)</f>
        <v>#VALUE!</v>
      </c>
      <c r="L16" s="68" t="e">
        <f aca="true">IF(OFFSET(CashFlow!$B$46,0,COLUMN(L$4)-COLUMN($C$4),1,1)&gt;=0,OFFSET(CashFlow!$B$46,0,COLUMN(L$4)-COLUMN($C$4),1,1),0)</f>
        <v>#VALUE!</v>
      </c>
      <c r="M16" s="68" t="e">
        <f aca="true">IF(OFFSET(CashFlow!$B$46,0,COLUMN(M$4)-COLUMN($C$4),1,1)&gt;=0,OFFSET(CashFlow!$B$46,0,COLUMN(M$4)-COLUMN($C$4),1,1),0)</f>
        <v>#VALUE!</v>
      </c>
      <c r="N16" s="68" t="e">
        <f aca="true">IF(OFFSET(CashFlow!$B$46,0,COLUMN(N$4)-COLUMN($C$4),1,1)&gt;=0,OFFSET(CashFlow!$B$46,0,COLUMN(N$4)-COLUMN($C$4),1,1),0)</f>
        <v>#VALUE!</v>
      </c>
      <c r="O16" s="68" t="e">
        <f aca="true">IF(OFFSET(CashFlow!$B$46,0,COLUMN(O$4)-COLUMN($C$4),1,1)&gt;=0,OFFSET(CashFlow!$B$46,0,COLUMN(O$4)-COLUMN($C$4),1,1),0)</f>
        <v>#VALUE!</v>
      </c>
      <c r="P16" s="68" t="e">
        <f aca="true">IF(OFFSET(CashFlow!$B$46,0,COLUMN(P$4)-COLUMN($C$4),1,1)&gt;=0,OFFSET(CashFlow!$B$46,0,COLUMN(P$4)-COLUMN($C$4),1,1),0)</f>
        <v>#VALUE!</v>
      </c>
      <c r="Q16" s="68" t="e">
        <f aca="true">IF(OFFSET(CashFlow!$B$46,0,COLUMN(Q$4)-COLUMN($C$4),1,1)&gt;=0,OFFSET(CashFlow!$B$46,0,COLUMN(Q$4)-COLUMN($C$4),1,1),0)</f>
        <v>#VALUE!</v>
      </c>
      <c r="R16" s="68" t="e">
        <f aca="true">IF(OFFSET(CashFlow!$B$46,0,COLUMN(R$4)-COLUMN($C$4),1,1)&gt;=0,OFFSET(CashFlow!$B$46,0,COLUMN(R$4)-COLUMN($C$4),1,1),0)</f>
        <v>#VALUE!</v>
      </c>
      <c r="S16" s="68" t="e">
        <f aca="true">IF(OFFSET(CashFlow!$B$46,0,COLUMN(S$4)-COLUMN($C$4),1,1)&gt;=0,OFFSET(CashFlow!$B$46,0,COLUMN(S$4)-COLUMN($C$4),1,1),0)</f>
        <v>#VALUE!</v>
      </c>
      <c r="T16" s="68" t="e">
        <f aca="true">IF(OFFSET(CashFlow!$B$46,0,COLUMN(T$4)-COLUMN($C$4),1,1)&gt;=0,OFFSET(CashFlow!$B$46,0,COLUMN(T$4)-COLUMN($C$4),1,1),0)</f>
        <v>#VALUE!</v>
      </c>
      <c r="U16" s="68" t="e">
        <f aca="true">IF(OFFSET(CashFlow!$B$46,0,COLUMN(U$4)-COLUMN($C$4),1,1)&gt;=0,OFFSET(CashFlow!$B$46,0,COLUMN(U$4)-COLUMN($C$4),1,1),0)</f>
        <v>#VALUE!</v>
      </c>
      <c r="V16" s="68" t="e">
        <f aca="true">IF(OFFSET(CashFlow!$B$46,0,COLUMN(V$4)-COLUMN($C$4),1,1)&gt;=0,OFFSET(CashFlow!$B$46,0,COLUMN(V$4)-COLUMN($C$4),1,1),0)</f>
        <v>#VALUE!</v>
      </c>
      <c r="W16" s="68" t="e">
        <f aca="true">IF(OFFSET(CashFlow!$B$46,0,COLUMN(W$4)-COLUMN($C$4),1,1)&gt;=0,OFFSET(CashFlow!$B$46,0,COLUMN(W$4)-COLUMN($C$4),1,1),0)</f>
        <v>#VALUE!</v>
      </c>
      <c r="X16" s="68" t="e">
        <f aca="true">IF(OFFSET(CashFlow!$B$46,0,COLUMN(X$4)-COLUMN($C$4),1,1)&gt;=0,OFFSET(CashFlow!$B$46,0,COLUMN(X$4)-COLUMN($C$4),1,1),0)</f>
        <v>#VALUE!</v>
      </c>
      <c r="Y16" s="68" t="e">
        <f aca="true">IF(OFFSET(CashFlow!$B$46,0,COLUMN(Y$4)-COLUMN($C$4),1,1)&gt;=0,OFFSET(CashFlow!$B$46,0,COLUMN(Y$4)-COLUMN($C$4),1,1),0)</f>
        <v>#VALUE!</v>
      </c>
      <c r="Z16" s="68" t="e">
        <f aca="true">IF(OFFSET(CashFlow!$B$46,0,COLUMN(Z$4)-COLUMN($C$4),1,1)&gt;=0,OFFSET(CashFlow!$B$46,0,COLUMN(Z$4)-COLUMN($C$4),1,1),0)</f>
        <v>#VALUE!</v>
      </c>
      <c r="AA16" s="68" t="e">
        <f aca="true">IF(OFFSET(CashFlow!$B$46,0,COLUMN(AA$4)-COLUMN($C$4),1,1)&gt;=0,OFFSET(CashFlow!$B$46,0,COLUMN(AA$4)-COLUMN($C$4),1,1),0)</f>
        <v>#VALUE!</v>
      </c>
      <c r="AB16" s="68" t="e">
        <f aca="true">IF(OFFSET(CashFlow!$B$46,0,COLUMN(AB$4)-COLUMN($C$4),1,1)&gt;=0,OFFSET(CashFlow!$B$46,0,COLUMN(AB$4)-COLUMN($C$4),1,1),0)</f>
        <v>#VALUE!</v>
      </c>
      <c r="AC16" s="68" t="e">
        <f aca="true">IF(OFFSET(CashFlow!$B$46,0,COLUMN(AC$4)-COLUMN($C$4),1,1)&gt;=0,OFFSET(CashFlow!$B$46,0,COLUMN(AC$4)-COLUMN($C$4),1,1),0)</f>
        <v>#VALUE!</v>
      </c>
      <c r="AD16" s="68" t="e">
        <f aca="true">IF(OFFSET(CashFlow!$B$46,0,COLUMN(AD$4)-COLUMN($C$4),1,1)&gt;=0,OFFSET(CashFlow!$B$46,0,COLUMN(AD$4)-COLUMN($C$4),1,1),0)</f>
        <v>#VALUE!</v>
      </c>
      <c r="AE16" s="68" t="e">
        <f aca="true">IF(OFFSET(CashFlow!$B$46,0,COLUMN(AE$4)-COLUMN($C$4),1,1)&gt;=0,OFFSET(CashFlow!$B$46,0,COLUMN(AE$4)-COLUMN($C$4),1,1),0)</f>
        <v>#VALUE!</v>
      </c>
      <c r="AF16" s="68" t="e">
        <f aca="true">IF(OFFSET(CashFlow!$B$46,0,COLUMN(AF$4)-COLUMN($C$4),1,1)&gt;=0,OFFSET(CashFlow!$B$46,0,COLUMN(AF$4)-COLUMN($C$4),1,1),0)</f>
        <v>#VALUE!</v>
      </c>
      <c r="AG16" s="68" t="e">
        <f aca="true">IF(OFFSET(CashFlow!$B$46,0,COLUMN(AG$4)-COLUMN($C$4),1,1)&gt;=0,OFFSET(CashFlow!$B$46,0,COLUMN(AG$4)-COLUMN($C$4),1,1),0)</f>
        <v>#VALUE!</v>
      </c>
      <c r="AH16" s="68" t="e">
        <f aca="true">IF(OFFSET(CashFlow!$B$46,0,COLUMN(AH$4)-COLUMN($C$4),1,1)&gt;=0,OFFSET(CashFlow!$B$46,0,COLUMN(AH$4)-COLUMN($C$4),1,1),0)</f>
        <v>#VALUE!</v>
      </c>
      <c r="AI16" s="68" t="e">
        <f aca="true">IF(OFFSET(CashFlow!$B$46,0,COLUMN(AI$4)-COLUMN($C$4),1,1)&gt;=0,OFFSET(CashFlow!$B$46,0,COLUMN(AI$4)-COLUMN($C$4),1,1),0)</f>
        <v>#VALUE!</v>
      </c>
      <c r="AJ16" s="68" t="e">
        <f aca="true">IF(OFFSET(CashFlow!$B$46,0,COLUMN(AJ$4)-COLUMN($C$4),1,1)&gt;=0,OFFSET(CashFlow!$B$46,0,COLUMN(AJ$4)-COLUMN($C$4),1,1),0)</f>
        <v>#VALUE!</v>
      </c>
      <c r="AK16" s="68" t="e">
        <f aca="true">IF(OFFSET(CashFlow!$B$46,0,COLUMN(AK$4)-COLUMN($C$4),1,1)&gt;=0,OFFSET(CashFlow!$B$46,0,COLUMN(AK$4)-COLUMN($C$4),1,1),0)</f>
        <v>#VALUE!</v>
      </c>
      <c r="AL16" s="68" t="e">
        <f aca="true">IF(OFFSET(CashFlow!$B$46,0,COLUMN(AL$4)-COLUMN($C$4),1,1)&gt;=0,OFFSET(CashFlow!$B$46,0,COLUMN(AL$4)-COLUMN($C$4),1,1),0)</f>
        <v>#VALUE!</v>
      </c>
      <c r="AM16" s="68" t="e">
        <f aca="true">IF(OFFSET(CashFlow!$B$46,0,COLUMN(AM$4)-COLUMN($C$4),1,1)&gt;=0,OFFSET(CashFlow!$B$46,0,COLUMN(AM$4)-COLUMN($C$4),1,1),0)</f>
        <v>#VALUE!</v>
      </c>
      <c r="AN16" s="68" t="e">
        <f aca="true">IF(OFFSET(CashFlow!$B$46,0,COLUMN(AN$4)-COLUMN($C$4),1,1)&gt;=0,OFFSET(CashFlow!$B$46,0,COLUMN(AN$4)-COLUMN($C$4),1,1),0)</f>
        <v>#VALUE!</v>
      </c>
      <c r="AO16" s="68" t="e">
        <f aca="true">IF(OFFSET(CashFlow!$B$46,0,COLUMN(AO$4)-COLUMN($C$4),1,1)&gt;=0,OFFSET(CashFlow!$B$46,0,COLUMN(AO$4)-COLUMN($C$4),1,1),0)</f>
        <v>#VALUE!</v>
      </c>
      <c r="AP16" s="68" t="e">
        <f aca="true">IF(OFFSET(CashFlow!$B$46,0,COLUMN(AP$4)-COLUMN($C$4),1,1)&gt;=0,OFFSET(CashFlow!$B$46,0,COLUMN(AP$4)-COLUMN($C$4),1,1),0)</f>
        <v>#VALUE!</v>
      </c>
      <c r="AQ16" s="68" t="e">
        <f aca="true">IF(OFFSET(CashFlow!$B$46,0,COLUMN(AQ$4)-COLUMN($C$4),1,1)&gt;=0,OFFSET(CashFlow!$B$46,0,COLUMN(AQ$4)-COLUMN($C$4),1,1),0)</f>
        <v>#VALUE!</v>
      </c>
      <c r="AR16" s="68" t="e">
        <f aca="true">IF(OFFSET(CashFlow!$B$46,0,COLUMN(AR$4)-COLUMN($C$4),1,1)&gt;=0,OFFSET(CashFlow!$B$46,0,COLUMN(AR$4)-COLUMN($C$4),1,1),0)</f>
        <v>#VALUE!</v>
      </c>
      <c r="AS16" s="68" t="e">
        <f aca="true">IF(OFFSET(CashFlow!$B$46,0,COLUMN(AS$4)-COLUMN($C$4),1,1)&gt;=0,OFFSET(CashFlow!$B$46,0,COLUMN(AS$4)-COLUMN($C$4),1,1),0)</f>
        <v>#VALUE!</v>
      </c>
      <c r="AT16" s="68" t="e">
        <f aca="true">IF(OFFSET(CashFlow!$B$46,0,COLUMN(AT$4)-COLUMN($C$4),1,1)&gt;=0,OFFSET(CashFlow!$B$46,0,COLUMN(AT$4)-COLUMN($C$4),1,1),0)</f>
        <v>#VALUE!</v>
      </c>
      <c r="AU16" s="68" t="e">
        <f aca="true">IF(OFFSET(CashFlow!$B$46,0,COLUMN(AU$4)-COLUMN($C$4),1,1)&gt;=0,OFFSET(CashFlow!$B$46,0,COLUMN(AU$4)-COLUMN($C$4),1,1),0)</f>
        <v>#VALUE!</v>
      </c>
      <c r="AV16" s="68" t="e">
        <f aca="true">IF(OFFSET(CashFlow!$B$46,0,COLUMN(AV$4)-COLUMN($C$4),1,1)&gt;=0,OFFSET(CashFlow!$B$46,0,COLUMN(AV$4)-COLUMN($C$4),1,1),0)</f>
        <v>#VALUE!</v>
      </c>
      <c r="AW16" s="68" t="e">
        <f aca="true">IF(OFFSET(CashFlow!$B$46,0,COLUMN(AW$4)-COLUMN($C$4),1,1)&gt;=0,OFFSET(CashFlow!$B$46,0,COLUMN(AW$4)-COLUMN($C$4),1,1),0)</f>
        <v>#VALUE!</v>
      </c>
      <c r="AX16" s="68" t="e">
        <f aca="true">IF(OFFSET(CashFlow!$B$46,0,COLUMN(AX$4)-COLUMN($C$4),1,1)&gt;=0,OFFSET(CashFlow!$B$46,0,COLUMN(AX$4)-COLUMN($C$4),1,1),0)</f>
        <v>#VALUE!</v>
      </c>
      <c r="AY16" s="68" t="e">
        <f aca="true">IF(OFFSET(CashFlow!$B$46,0,COLUMN(AY$4)-COLUMN($C$4),1,1)&gt;=0,OFFSET(CashFlow!$B$46,0,COLUMN(AY$4)-COLUMN($C$4),1,1),0)</f>
        <v>#VALUE!</v>
      </c>
      <c r="AZ16" s="68" t="e">
        <f aca="true">IF(OFFSET(CashFlow!$B$46,0,COLUMN(AZ$4)-COLUMN($C$4),1,1)&gt;=0,OFFSET(CashFlow!$B$46,0,COLUMN(AZ$4)-COLUMN($C$4),1,1),0)</f>
        <v>#VALUE!</v>
      </c>
      <c r="BA16" s="68" t="e">
        <f aca="true">IF(OFFSET(CashFlow!$B$46,0,COLUMN(BA$4)-COLUMN($C$4),1,1)&gt;=0,OFFSET(CashFlow!$B$46,0,COLUMN(BA$4)-COLUMN($C$4),1,1),0)</f>
        <v>#VALUE!</v>
      </c>
      <c r="BB16" s="68" t="e">
        <f aca="true">IF(OFFSET(CashFlow!$B$46,0,COLUMN(BB$4)-COLUMN($C$4),1,1)&gt;=0,OFFSET(CashFlow!$B$46,0,COLUMN(BB$4)-COLUMN($C$4),1,1),0)</f>
        <v>#VALUE!</v>
      </c>
      <c r="BC16" s="68" t="e">
        <f aca="true">IF(OFFSET(CashFlow!$B$46,0,COLUMN(BC$4)-COLUMN($C$4),1,1)&gt;=0,OFFSET(CashFlow!$B$46,0,COLUMN(BC$4)-COLUMN($C$4),1,1),0)</f>
        <v>#VALUE!</v>
      </c>
      <c r="BD16" s="69" t="e">
        <f aca="true">OFFSET($B16,0,Assumptions!$C$8+1,1,1)</f>
        <v>#VALUE!</v>
      </c>
      <c r="BE16" s="69" t="e">
        <f aca="true">OFFSET($B16,0,SUM(Assumptions!$C$8:$C$9)+1,1,1)</f>
        <v>#VALUE!</v>
      </c>
      <c r="BF16" s="69" t="e">
        <f aca="true">OFFSET($B16,0,SUM(Assumptions!$C$8:$C$10)+1,1,1)</f>
        <v>#VALUE!</v>
      </c>
      <c r="BG16" s="69" t="e">
        <f aca="true">OFFSET($B16,0,SUM(Assumptions!$C$8:$C$11)+1,1,1)</f>
        <v>#VALUE!</v>
      </c>
      <c r="BH16" s="69" t="e">
        <f aca="false">BG16</f>
        <v>#VALUE!</v>
      </c>
    </row>
    <row r="17" customFormat="false" ht="15.75" hidden="false" customHeight="true" outlineLevel="0" collapsed="false">
      <c r="B17" s="45"/>
      <c r="C17" s="114" t="n">
        <f aca="false">SUM(C12:C16)</f>
        <v>819000</v>
      </c>
      <c r="D17" s="114" t="e">
        <f aca="false">SUM(D12:D16)</f>
        <v>#VALUE!</v>
      </c>
      <c r="E17" s="114" t="e">
        <f aca="false">SUM(E12:E16)</f>
        <v>#VALUE!</v>
      </c>
      <c r="F17" s="114" t="e">
        <f aca="false">SUM(F12:F16)</f>
        <v>#VALUE!</v>
      </c>
      <c r="G17" s="114" t="e">
        <f aca="false">SUM(G12:G16)</f>
        <v>#VALUE!</v>
      </c>
      <c r="H17" s="114" t="e">
        <f aca="false">SUM(H12:H16)</f>
        <v>#VALUE!</v>
      </c>
      <c r="I17" s="114" t="e">
        <f aca="false">SUM(I12:I16)</f>
        <v>#VALUE!</v>
      </c>
      <c r="J17" s="114" t="e">
        <f aca="false">SUM(J12:J16)</f>
        <v>#VALUE!</v>
      </c>
      <c r="K17" s="114" t="e">
        <f aca="false">SUM(K12:K16)</f>
        <v>#VALUE!</v>
      </c>
      <c r="L17" s="114" t="e">
        <f aca="false">SUM(L12:L16)</f>
        <v>#VALUE!</v>
      </c>
      <c r="M17" s="114" t="e">
        <f aca="false">SUM(M12:M16)</f>
        <v>#VALUE!</v>
      </c>
      <c r="N17" s="114" t="e">
        <f aca="false">SUM(N12:N16)</f>
        <v>#VALUE!</v>
      </c>
      <c r="O17" s="114" t="e">
        <f aca="false">SUM(O12:O16)</f>
        <v>#VALUE!</v>
      </c>
      <c r="P17" s="114" t="e">
        <f aca="false">SUM(P12:P16)</f>
        <v>#VALUE!</v>
      </c>
      <c r="Q17" s="114" t="e">
        <f aca="false">SUM(Q12:Q16)</f>
        <v>#VALUE!</v>
      </c>
      <c r="R17" s="114" t="e">
        <f aca="false">SUM(R12:R16)</f>
        <v>#VALUE!</v>
      </c>
      <c r="S17" s="114" t="e">
        <f aca="false">SUM(S12:S16)</f>
        <v>#VALUE!</v>
      </c>
      <c r="T17" s="114" t="e">
        <f aca="false">SUM(T12:T16)</f>
        <v>#VALUE!</v>
      </c>
      <c r="U17" s="114" t="e">
        <f aca="false">SUM(U12:U16)</f>
        <v>#VALUE!</v>
      </c>
      <c r="V17" s="114" t="e">
        <f aca="false">SUM(V12:V16)</f>
        <v>#VALUE!</v>
      </c>
      <c r="W17" s="114" t="e">
        <f aca="false">SUM(W12:W16)</f>
        <v>#VALUE!</v>
      </c>
      <c r="X17" s="114" t="e">
        <f aca="false">SUM(X12:X16)</f>
        <v>#VALUE!</v>
      </c>
      <c r="Y17" s="114" t="e">
        <f aca="false">SUM(Y12:Y16)</f>
        <v>#VALUE!</v>
      </c>
      <c r="Z17" s="114" t="e">
        <f aca="false">SUM(Z12:Z16)</f>
        <v>#VALUE!</v>
      </c>
      <c r="AA17" s="114" t="e">
        <f aca="false">SUM(AA12:AA16)</f>
        <v>#VALUE!</v>
      </c>
      <c r="AB17" s="114" t="e">
        <f aca="false">SUM(AB12:AB16)</f>
        <v>#VALUE!</v>
      </c>
      <c r="AC17" s="114" t="e">
        <f aca="false">SUM(AC12:AC16)</f>
        <v>#VALUE!</v>
      </c>
      <c r="AD17" s="114" t="e">
        <f aca="false">SUM(AD12:AD16)</f>
        <v>#VALUE!</v>
      </c>
      <c r="AE17" s="114" t="e">
        <f aca="false">SUM(AE12:AE16)</f>
        <v>#VALUE!</v>
      </c>
      <c r="AF17" s="114" t="e">
        <f aca="false">SUM(AF12:AF16)</f>
        <v>#VALUE!</v>
      </c>
      <c r="AG17" s="114" t="e">
        <f aca="false">SUM(AG12:AG16)</f>
        <v>#VALUE!</v>
      </c>
      <c r="AH17" s="114" t="e">
        <f aca="false">SUM(AH12:AH16)</f>
        <v>#VALUE!</v>
      </c>
      <c r="AI17" s="114" t="e">
        <f aca="false">SUM(AI12:AI16)</f>
        <v>#VALUE!</v>
      </c>
      <c r="AJ17" s="114" t="e">
        <f aca="false">SUM(AJ12:AJ16)</f>
        <v>#VALUE!</v>
      </c>
      <c r="AK17" s="114" t="e">
        <f aca="false">SUM(AK12:AK16)</f>
        <v>#VALUE!</v>
      </c>
      <c r="AL17" s="114" t="e">
        <f aca="false">SUM(AL12:AL16)</f>
        <v>#VALUE!</v>
      </c>
      <c r="AM17" s="114" t="e">
        <f aca="false">SUM(AM12:AM16)</f>
        <v>#VALUE!</v>
      </c>
      <c r="AN17" s="114" t="e">
        <f aca="false">SUM(AN12:AN16)</f>
        <v>#VALUE!</v>
      </c>
      <c r="AO17" s="114" t="e">
        <f aca="false">SUM(AO12:AO16)</f>
        <v>#VALUE!</v>
      </c>
      <c r="AP17" s="114" t="e">
        <f aca="false">SUM(AP12:AP16)</f>
        <v>#VALUE!</v>
      </c>
      <c r="AQ17" s="114" t="e">
        <f aca="false">SUM(AQ12:AQ16)</f>
        <v>#VALUE!</v>
      </c>
      <c r="AR17" s="114" t="e">
        <f aca="false">SUM(AR12:AR16)</f>
        <v>#VALUE!</v>
      </c>
      <c r="AS17" s="114" t="e">
        <f aca="false">SUM(AS12:AS16)</f>
        <v>#VALUE!</v>
      </c>
      <c r="AT17" s="114" t="e">
        <f aca="false">SUM(AT12:AT16)</f>
        <v>#VALUE!</v>
      </c>
      <c r="AU17" s="114" t="e">
        <f aca="false">SUM(AU12:AU16)</f>
        <v>#VALUE!</v>
      </c>
      <c r="AV17" s="114" t="e">
        <f aca="false">SUM(AV12:AV16)</f>
        <v>#VALUE!</v>
      </c>
      <c r="AW17" s="114" t="e">
        <f aca="false">SUM(AW12:AW16)</f>
        <v>#VALUE!</v>
      </c>
      <c r="AX17" s="114" t="e">
        <f aca="false">SUM(AX12:AX16)</f>
        <v>#VALUE!</v>
      </c>
      <c r="AY17" s="114" t="e">
        <f aca="false">SUM(AY12:AY16)</f>
        <v>#VALUE!</v>
      </c>
      <c r="AZ17" s="114" t="e">
        <f aca="false">SUM(AZ12:AZ16)</f>
        <v>#VALUE!</v>
      </c>
      <c r="BA17" s="114" t="e">
        <f aca="false">SUM(BA12:BA16)</f>
        <v>#VALUE!</v>
      </c>
      <c r="BB17" s="114" t="e">
        <f aca="false">SUM(BB12:BB16)</f>
        <v>#VALUE!</v>
      </c>
      <c r="BC17" s="114" t="e">
        <f aca="false">SUM(BC12:BC16)</f>
        <v>#VALUE!</v>
      </c>
      <c r="BD17" s="71" t="e">
        <f aca="false">SUM(BD12:BD16)</f>
        <v>#VALUE!</v>
      </c>
      <c r="BE17" s="71" t="e">
        <f aca="false">SUM(BE12:BE16)</f>
        <v>#VALUE!</v>
      </c>
      <c r="BF17" s="71" t="e">
        <f aca="false">SUM(BF12:BF16)</f>
        <v>#VALUE!</v>
      </c>
      <c r="BG17" s="71" t="e">
        <f aca="false">SUM(BG12:BG16)</f>
        <v>#VALUE!</v>
      </c>
      <c r="BH17" s="71" t="e">
        <f aca="false">SUM(BH12:BH16)</f>
        <v>#VALUE!</v>
      </c>
    </row>
    <row r="18" s="29" customFormat="true" ht="15.75" hidden="false" customHeight="true" outlineLevel="0" collapsed="false">
      <c r="A18" s="25"/>
      <c r="B18" s="23" t="s">
        <v>403</v>
      </c>
      <c r="C18" s="117" t="n">
        <f aca="false">SUM(C10,C17)</f>
        <v>2789000</v>
      </c>
      <c r="D18" s="117" t="e">
        <f aca="false">SUM(D10,D17)</f>
        <v>#VALUE!</v>
      </c>
      <c r="E18" s="117" t="e">
        <f aca="false">SUM(E10,E17)</f>
        <v>#VALUE!</v>
      </c>
      <c r="F18" s="117" t="e">
        <f aca="false">SUM(F10,F17)</f>
        <v>#VALUE!</v>
      </c>
      <c r="G18" s="117" t="e">
        <f aca="false">SUM(G10,G17)</f>
        <v>#VALUE!</v>
      </c>
      <c r="H18" s="117" t="e">
        <f aca="false">SUM(H10,H17)</f>
        <v>#VALUE!</v>
      </c>
      <c r="I18" s="117" t="e">
        <f aca="false">SUM(I10,I17)</f>
        <v>#VALUE!</v>
      </c>
      <c r="J18" s="117" t="e">
        <f aca="false">SUM(J10,J17)</f>
        <v>#VALUE!</v>
      </c>
      <c r="K18" s="117" t="e">
        <f aca="false">SUM(K10,K17)</f>
        <v>#VALUE!</v>
      </c>
      <c r="L18" s="117" t="e">
        <f aca="false">SUM(L10,L17)</f>
        <v>#VALUE!</v>
      </c>
      <c r="M18" s="117" t="e">
        <f aca="false">SUM(M10,M17)</f>
        <v>#VALUE!</v>
      </c>
      <c r="N18" s="117" t="e">
        <f aca="false">SUM(N10,N17)</f>
        <v>#VALUE!</v>
      </c>
      <c r="O18" s="117" t="e">
        <f aca="false">SUM(O10,O17)</f>
        <v>#VALUE!</v>
      </c>
      <c r="P18" s="117" t="e">
        <f aca="false">SUM(P10,P17)</f>
        <v>#VALUE!</v>
      </c>
      <c r="Q18" s="117" t="e">
        <f aca="false">SUM(Q10,Q17)</f>
        <v>#VALUE!</v>
      </c>
      <c r="R18" s="117" t="e">
        <f aca="false">SUM(R10,R17)</f>
        <v>#VALUE!</v>
      </c>
      <c r="S18" s="117" t="e">
        <f aca="false">SUM(S10,S17)</f>
        <v>#VALUE!</v>
      </c>
      <c r="T18" s="117" t="e">
        <f aca="false">SUM(T10,T17)</f>
        <v>#VALUE!</v>
      </c>
      <c r="U18" s="117" t="e">
        <f aca="false">SUM(U10,U17)</f>
        <v>#VALUE!</v>
      </c>
      <c r="V18" s="117" t="e">
        <f aca="false">SUM(V10,V17)</f>
        <v>#VALUE!</v>
      </c>
      <c r="W18" s="117" t="e">
        <f aca="false">SUM(W10,W17)</f>
        <v>#VALUE!</v>
      </c>
      <c r="X18" s="117" t="e">
        <f aca="false">SUM(X10,X17)</f>
        <v>#VALUE!</v>
      </c>
      <c r="Y18" s="117" t="e">
        <f aca="false">SUM(Y10,Y17)</f>
        <v>#VALUE!</v>
      </c>
      <c r="Z18" s="117" t="e">
        <f aca="false">SUM(Z10,Z17)</f>
        <v>#VALUE!</v>
      </c>
      <c r="AA18" s="117" t="e">
        <f aca="false">SUM(AA10,AA17)</f>
        <v>#VALUE!</v>
      </c>
      <c r="AB18" s="117" t="e">
        <f aca="false">SUM(AB10,AB17)</f>
        <v>#VALUE!</v>
      </c>
      <c r="AC18" s="117" t="e">
        <f aca="false">SUM(AC10,AC17)</f>
        <v>#VALUE!</v>
      </c>
      <c r="AD18" s="117" t="e">
        <f aca="false">SUM(AD10,AD17)</f>
        <v>#VALUE!</v>
      </c>
      <c r="AE18" s="117" t="e">
        <f aca="false">SUM(AE10,AE17)</f>
        <v>#VALUE!</v>
      </c>
      <c r="AF18" s="117" t="e">
        <f aca="false">SUM(AF10,AF17)</f>
        <v>#VALUE!</v>
      </c>
      <c r="AG18" s="117" t="e">
        <f aca="false">SUM(AG10,AG17)</f>
        <v>#VALUE!</v>
      </c>
      <c r="AH18" s="117" t="e">
        <f aca="false">SUM(AH10,AH17)</f>
        <v>#VALUE!</v>
      </c>
      <c r="AI18" s="117" t="e">
        <f aca="false">SUM(AI10,AI17)</f>
        <v>#VALUE!</v>
      </c>
      <c r="AJ18" s="117" t="e">
        <f aca="false">SUM(AJ10,AJ17)</f>
        <v>#VALUE!</v>
      </c>
      <c r="AK18" s="117" t="e">
        <f aca="false">SUM(AK10,AK17)</f>
        <v>#VALUE!</v>
      </c>
      <c r="AL18" s="117" t="e">
        <f aca="false">SUM(AL10,AL17)</f>
        <v>#VALUE!</v>
      </c>
      <c r="AM18" s="117" t="e">
        <f aca="false">SUM(AM10,AM17)</f>
        <v>#VALUE!</v>
      </c>
      <c r="AN18" s="117" t="e">
        <f aca="false">SUM(AN10,AN17)</f>
        <v>#VALUE!</v>
      </c>
      <c r="AO18" s="117" t="e">
        <f aca="false">SUM(AO10,AO17)</f>
        <v>#VALUE!</v>
      </c>
      <c r="AP18" s="117" t="e">
        <f aca="false">SUM(AP10,AP17)</f>
        <v>#VALUE!</v>
      </c>
      <c r="AQ18" s="117" t="e">
        <f aca="false">SUM(AQ10,AQ17)</f>
        <v>#VALUE!</v>
      </c>
      <c r="AR18" s="117" t="e">
        <f aca="false">SUM(AR10,AR17)</f>
        <v>#VALUE!</v>
      </c>
      <c r="AS18" s="117" t="e">
        <f aca="false">SUM(AS10,AS17)</f>
        <v>#VALUE!</v>
      </c>
      <c r="AT18" s="117" t="e">
        <f aca="false">SUM(AT10,AT17)</f>
        <v>#VALUE!</v>
      </c>
      <c r="AU18" s="117" t="e">
        <f aca="false">SUM(AU10,AU17)</f>
        <v>#VALUE!</v>
      </c>
      <c r="AV18" s="117" t="e">
        <f aca="false">SUM(AV10,AV17)</f>
        <v>#VALUE!</v>
      </c>
      <c r="AW18" s="117" t="e">
        <f aca="false">SUM(AW10,AW17)</f>
        <v>#VALUE!</v>
      </c>
      <c r="AX18" s="117" t="e">
        <f aca="false">SUM(AX10,AX17)</f>
        <v>#VALUE!</v>
      </c>
      <c r="AY18" s="117" t="e">
        <f aca="false">SUM(AY10,AY17)</f>
        <v>#VALUE!</v>
      </c>
      <c r="AZ18" s="117" t="e">
        <f aca="false">SUM(AZ10,AZ17)</f>
        <v>#VALUE!</v>
      </c>
      <c r="BA18" s="117" t="e">
        <f aca="false">SUM(BA10,BA17)</f>
        <v>#VALUE!</v>
      </c>
      <c r="BB18" s="117" t="e">
        <f aca="false">SUM(BB10,BB17)</f>
        <v>#VALUE!</v>
      </c>
      <c r="BC18" s="117" t="e">
        <f aca="false">SUM(BC10,BC17)</f>
        <v>#VALUE!</v>
      </c>
      <c r="BD18" s="117" t="e">
        <f aca="false">SUM(BD10,BD17)</f>
        <v>#VALUE!</v>
      </c>
      <c r="BE18" s="117" t="e">
        <f aca="false">SUM(BE10,BE17)</f>
        <v>#VALUE!</v>
      </c>
      <c r="BF18" s="117" t="e">
        <f aca="false">SUM(BF10,BF17)</f>
        <v>#VALUE!</v>
      </c>
      <c r="BG18" s="117" t="e">
        <f aca="false">SUM(BG10,BG17)</f>
        <v>#VALUE!</v>
      </c>
      <c r="BH18" s="117" t="e">
        <f aca="false">SUM(BH10,BH17)</f>
        <v>#VALUE!</v>
      </c>
    </row>
    <row r="19" s="29" customFormat="true" ht="15.75" hidden="false" customHeight="true" outlineLevel="0" collapsed="false">
      <c r="A19" s="25"/>
      <c r="B19" s="23" t="s">
        <v>404</v>
      </c>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row>
    <row r="20" customFormat="false" ht="15.75" hidden="false" customHeight="true" outlineLevel="0" collapsed="false">
      <c r="B20" s="23" t="s">
        <v>405</v>
      </c>
      <c r="C20" s="68"/>
      <c r="D20" s="68"/>
      <c r="E20" s="68"/>
      <c r="F20" s="68"/>
      <c r="G20" s="68"/>
      <c r="H20" s="68"/>
      <c r="I20" s="68"/>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1"/>
      <c r="BE20" s="81"/>
      <c r="BF20" s="81"/>
      <c r="BG20" s="81"/>
      <c r="BH20" s="81"/>
    </row>
    <row r="21" customFormat="false" ht="15.75" hidden="false" customHeight="true" outlineLevel="0" collapsed="false">
      <c r="A21" s="15" t="s">
        <v>231</v>
      </c>
      <c r="B21" s="16" t="s">
        <v>289</v>
      </c>
      <c r="C21" s="68" t="n">
        <f aca="false">-SUMIF(Assumptions!$A$81:$C$104,$A21,Assumptions!$C$81:$C$104)</f>
        <v>1000</v>
      </c>
      <c r="D21" s="68" t="n">
        <f aca="true">OFFSET(D$4,ROW($B21)-ROW($B$4),-1,1,1)+OFFSET(CashFlow!$B33,0,COLUMN(D$4)-COLUMN($C$4),1,1)</f>
        <v>1000</v>
      </c>
      <c r="E21" s="68" t="n">
        <f aca="true">OFFSET(E$4,ROW($B21)-ROW($B$4),-1,1,1)+OFFSET(CashFlow!$B33,0,COLUMN(E$4)-COLUMN($C$4),1,1)</f>
        <v>1000</v>
      </c>
      <c r="F21" s="68" t="n">
        <f aca="true">OFFSET(F$4,ROW($B21)-ROW($B$4),-1,1,1)+OFFSET(CashFlow!$B33,0,COLUMN(F$4)-COLUMN($C$4),1,1)</f>
        <v>1000</v>
      </c>
      <c r="G21" s="68" t="n">
        <f aca="true">OFFSET(G$4,ROW($B21)-ROW($B$4),-1,1,1)+OFFSET(CashFlow!$B33,0,COLUMN(G$4)-COLUMN($C$4),1,1)</f>
        <v>1000</v>
      </c>
      <c r="H21" s="68" t="n">
        <f aca="true">OFFSET(H$4,ROW($B21)-ROW($B$4),-1,1,1)+OFFSET(CashFlow!$B33,0,COLUMN(H$4)-COLUMN($C$4),1,1)</f>
        <v>1000</v>
      </c>
      <c r="I21" s="68" t="n">
        <f aca="true">OFFSET(I$4,ROW($B21)-ROW($B$4),-1,1,1)+OFFSET(CashFlow!$B33,0,COLUMN(I$4)-COLUMN($C$4),1,1)</f>
        <v>1000</v>
      </c>
      <c r="J21" s="68" t="n">
        <f aca="true">OFFSET(J$4,ROW($B21)-ROW($B$4),-1,1,1)+OFFSET(CashFlow!$B33,0,COLUMN(J$4)-COLUMN($C$4),1,1)</f>
        <v>1000</v>
      </c>
      <c r="K21" s="68" t="n">
        <f aca="true">OFFSET(K$4,ROW($B21)-ROW($B$4),-1,1,1)+OFFSET(CashFlow!$B33,0,COLUMN(K$4)-COLUMN($C$4),1,1)</f>
        <v>1000</v>
      </c>
      <c r="L21" s="68" t="n">
        <f aca="true">OFFSET(L$4,ROW($B21)-ROW($B$4),-1,1,1)+OFFSET(CashFlow!$B33,0,COLUMN(L$4)-COLUMN($C$4),1,1)</f>
        <v>1000</v>
      </c>
      <c r="M21" s="68" t="n">
        <f aca="true">OFFSET(M$4,ROW($B21)-ROW($B$4),-1,1,1)+OFFSET(CashFlow!$B33,0,COLUMN(M$4)-COLUMN($C$4),1,1)</f>
        <v>1000</v>
      </c>
      <c r="N21" s="68" t="n">
        <f aca="true">OFFSET(N$4,ROW($B21)-ROW($B$4),-1,1,1)+OFFSET(CashFlow!$B33,0,COLUMN(N$4)-COLUMN($C$4),1,1)</f>
        <v>1000</v>
      </c>
      <c r="O21" s="68" t="n">
        <f aca="true">OFFSET(O$4,ROW($B21)-ROW($B$4),-1,1,1)+OFFSET(CashFlow!$B33,0,COLUMN(O$4)-COLUMN($C$4),1,1)</f>
        <v>1000</v>
      </c>
      <c r="P21" s="68" t="n">
        <f aca="true">OFFSET(P$4,ROW($B21)-ROW($B$4),-1,1,1)+OFFSET(CashFlow!$B33,0,COLUMN(P$4)-COLUMN($C$4),1,1)</f>
        <v>1000</v>
      </c>
      <c r="Q21" s="68" t="n">
        <f aca="true">OFFSET(Q$4,ROW($B21)-ROW($B$4),-1,1,1)+OFFSET(CashFlow!$B33,0,COLUMN(Q$4)-COLUMN($C$4),1,1)</f>
        <v>1000</v>
      </c>
      <c r="R21" s="68" t="n">
        <f aca="true">OFFSET(R$4,ROW($B21)-ROW($B$4),-1,1,1)+OFFSET(CashFlow!$B33,0,COLUMN(R$4)-COLUMN($C$4),1,1)</f>
        <v>1000</v>
      </c>
      <c r="S21" s="68" t="n">
        <f aca="true">OFFSET(S$4,ROW($B21)-ROW($B$4),-1,1,1)+OFFSET(CashFlow!$B33,0,COLUMN(S$4)-COLUMN($C$4),1,1)</f>
        <v>1000</v>
      </c>
      <c r="T21" s="68" t="n">
        <f aca="true">OFFSET(T$4,ROW($B21)-ROW($B$4),-1,1,1)+OFFSET(CashFlow!$B33,0,COLUMN(T$4)-COLUMN($C$4),1,1)</f>
        <v>1000</v>
      </c>
      <c r="U21" s="68" t="n">
        <f aca="true">OFFSET(U$4,ROW($B21)-ROW($B$4),-1,1,1)+OFFSET(CashFlow!$B33,0,COLUMN(U$4)-COLUMN($C$4),1,1)</f>
        <v>1000</v>
      </c>
      <c r="V21" s="68" t="n">
        <f aca="true">OFFSET(V$4,ROW($B21)-ROW($B$4),-1,1,1)+OFFSET(CashFlow!$B33,0,COLUMN(V$4)-COLUMN($C$4),1,1)</f>
        <v>1000</v>
      </c>
      <c r="W21" s="68" t="n">
        <f aca="true">OFFSET(W$4,ROW($B21)-ROW($B$4),-1,1,1)+OFFSET(CashFlow!$B33,0,COLUMN(W$4)-COLUMN($C$4),1,1)</f>
        <v>1000</v>
      </c>
      <c r="X21" s="68" t="n">
        <f aca="true">OFFSET(X$4,ROW($B21)-ROW($B$4),-1,1,1)+OFFSET(CashFlow!$B33,0,COLUMN(X$4)-COLUMN($C$4),1,1)</f>
        <v>1000</v>
      </c>
      <c r="Y21" s="68" t="n">
        <f aca="true">OFFSET(Y$4,ROW($B21)-ROW($B$4),-1,1,1)+OFFSET(CashFlow!$B33,0,COLUMN(Y$4)-COLUMN($C$4),1,1)</f>
        <v>1000</v>
      </c>
      <c r="Z21" s="68" t="n">
        <f aca="true">OFFSET(Z$4,ROW($B21)-ROW($B$4),-1,1,1)+OFFSET(CashFlow!$B33,0,COLUMN(Z$4)-COLUMN($C$4),1,1)</f>
        <v>1000</v>
      </c>
      <c r="AA21" s="68" t="n">
        <f aca="true">OFFSET(AA$4,ROW($B21)-ROW($B$4),-1,1,1)+OFFSET(CashFlow!$B33,0,COLUMN(AA$4)-COLUMN($C$4),1,1)</f>
        <v>1000</v>
      </c>
      <c r="AB21" s="68" t="n">
        <f aca="true">OFFSET(AB$4,ROW($B21)-ROW($B$4),-1,1,1)+OFFSET(CashFlow!$B33,0,COLUMN(AB$4)-COLUMN($C$4),1,1)</f>
        <v>1000</v>
      </c>
      <c r="AC21" s="68" t="n">
        <f aca="true">OFFSET(AC$4,ROW($B21)-ROW($B$4),-1,1,1)+OFFSET(CashFlow!$B33,0,COLUMN(AC$4)-COLUMN($C$4),1,1)</f>
        <v>1000</v>
      </c>
      <c r="AD21" s="68" t="n">
        <f aca="true">OFFSET(AD$4,ROW($B21)-ROW($B$4),-1,1,1)+OFFSET(CashFlow!$B33,0,COLUMN(AD$4)-COLUMN($C$4),1,1)</f>
        <v>1000</v>
      </c>
      <c r="AE21" s="68" t="n">
        <f aca="true">OFFSET(AE$4,ROW($B21)-ROW($B$4),-1,1,1)+OFFSET(CashFlow!$B33,0,COLUMN(AE$4)-COLUMN($C$4),1,1)</f>
        <v>1000</v>
      </c>
      <c r="AF21" s="68" t="n">
        <f aca="true">OFFSET(AF$4,ROW($B21)-ROW($B$4),-1,1,1)+OFFSET(CashFlow!$B33,0,COLUMN(AF$4)-COLUMN($C$4),1,1)</f>
        <v>1000</v>
      </c>
      <c r="AG21" s="68" t="n">
        <f aca="true">OFFSET(AG$4,ROW($B21)-ROW($B$4),-1,1,1)+OFFSET(CashFlow!$B33,0,COLUMN(AG$4)-COLUMN($C$4),1,1)</f>
        <v>1000</v>
      </c>
      <c r="AH21" s="68" t="n">
        <f aca="true">OFFSET(AH$4,ROW($B21)-ROW($B$4),-1,1,1)+OFFSET(CashFlow!$B33,0,COLUMN(AH$4)-COLUMN($C$4),1,1)</f>
        <v>1000</v>
      </c>
      <c r="AI21" s="68" t="n">
        <f aca="true">OFFSET(AI$4,ROW($B21)-ROW($B$4),-1,1,1)+OFFSET(CashFlow!$B33,0,COLUMN(AI$4)-COLUMN($C$4),1,1)</f>
        <v>1000</v>
      </c>
      <c r="AJ21" s="68" t="n">
        <f aca="true">OFFSET(AJ$4,ROW($B21)-ROW($B$4),-1,1,1)+OFFSET(CashFlow!$B33,0,COLUMN(AJ$4)-COLUMN($C$4),1,1)</f>
        <v>1000</v>
      </c>
      <c r="AK21" s="68" t="n">
        <f aca="true">OFFSET(AK$4,ROW($B21)-ROW($B$4),-1,1,1)+OFFSET(CashFlow!$B33,0,COLUMN(AK$4)-COLUMN($C$4),1,1)</f>
        <v>1000</v>
      </c>
      <c r="AL21" s="68" t="n">
        <f aca="true">OFFSET(AL$4,ROW($B21)-ROW($B$4),-1,1,1)+OFFSET(CashFlow!$B33,0,COLUMN(AL$4)-COLUMN($C$4),1,1)</f>
        <v>1000</v>
      </c>
      <c r="AM21" s="68" t="n">
        <f aca="true">OFFSET(AM$4,ROW($B21)-ROW($B$4),-1,1,1)+OFFSET(CashFlow!$B33,0,COLUMN(AM$4)-COLUMN($C$4),1,1)</f>
        <v>1000</v>
      </c>
      <c r="AN21" s="68" t="n">
        <f aca="true">OFFSET(AN$4,ROW($B21)-ROW($B$4),-1,1,1)+OFFSET(CashFlow!$B33,0,COLUMN(AN$4)-COLUMN($C$4),1,1)</f>
        <v>1000</v>
      </c>
      <c r="AO21" s="68" t="n">
        <f aca="true">OFFSET(AO$4,ROW($B21)-ROW($B$4),-1,1,1)+OFFSET(CashFlow!$B33,0,COLUMN(AO$4)-COLUMN($C$4),1,1)</f>
        <v>1000</v>
      </c>
      <c r="AP21" s="68" t="n">
        <f aca="true">OFFSET(AP$4,ROW($B21)-ROW($B$4),-1,1,1)+OFFSET(CashFlow!$B33,0,COLUMN(AP$4)-COLUMN($C$4),1,1)</f>
        <v>1000</v>
      </c>
      <c r="AQ21" s="68" t="n">
        <f aca="true">OFFSET(AQ$4,ROW($B21)-ROW($B$4),-1,1,1)+OFFSET(CashFlow!$B33,0,COLUMN(AQ$4)-COLUMN($C$4),1,1)</f>
        <v>1000</v>
      </c>
      <c r="AR21" s="68" t="n">
        <f aca="true">OFFSET(AR$4,ROW($B21)-ROW($B$4),-1,1,1)+OFFSET(CashFlow!$B33,0,COLUMN(AR$4)-COLUMN($C$4),1,1)</f>
        <v>1000</v>
      </c>
      <c r="AS21" s="68" t="n">
        <f aca="true">OFFSET(AS$4,ROW($B21)-ROW($B$4),-1,1,1)+OFFSET(CashFlow!$B33,0,COLUMN(AS$4)-COLUMN($C$4),1,1)</f>
        <v>1000</v>
      </c>
      <c r="AT21" s="68" t="n">
        <f aca="true">OFFSET(AT$4,ROW($B21)-ROW($B$4),-1,1,1)+OFFSET(CashFlow!$B33,0,COLUMN(AT$4)-COLUMN($C$4),1,1)</f>
        <v>1000</v>
      </c>
      <c r="AU21" s="68" t="n">
        <f aca="true">OFFSET(AU$4,ROW($B21)-ROW($B$4),-1,1,1)+OFFSET(CashFlow!$B33,0,COLUMN(AU$4)-COLUMN($C$4),1,1)</f>
        <v>1000</v>
      </c>
      <c r="AV21" s="68" t="n">
        <f aca="true">OFFSET(AV$4,ROW($B21)-ROW($B$4),-1,1,1)+OFFSET(CashFlow!$B33,0,COLUMN(AV$4)-COLUMN($C$4),1,1)</f>
        <v>1000</v>
      </c>
      <c r="AW21" s="68" t="n">
        <f aca="true">OFFSET(AW$4,ROW($B21)-ROW($B$4),-1,1,1)+OFFSET(CashFlow!$B33,0,COLUMN(AW$4)-COLUMN($C$4),1,1)</f>
        <v>1000</v>
      </c>
      <c r="AX21" s="68" t="n">
        <f aca="true">OFFSET(AX$4,ROW($B21)-ROW($B$4),-1,1,1)+OFFSET(CashFlow!$B33,0,COLUMN(AX$4)-COLUMN($C$4),1,1)</f>
        <v>1000</v>
      </c>
      <c r="AY21" s="68" t="n">
        <f aca="true">OFFSET(AY$4,ROW($B21)-ROW($B$4),-1,1,1)+OFFSET(CashFlow!$B33,0,COLUMN(AY$4)-COLUMN($C$4),1,1)</f>
        <v>1000</v>
      </c>
      <c r="AZ21" s="68" t="n">
        <f aca="true">OFFSET(AZ$4,ROW($B21)-ROW($B$4),-1,1,1)+OFFSET(CashFlow!$B33,0,COLUMN(AZ$4)-COLUMN($C$4),1,1)</f>
        <v>1000</v>
      </c>
      <c r="BA21" s="68" t="n">
        <f aca="true">OFFSET(BA$4,ROW($B21)-ROW($B$4),-1,1,1)+OFFSET(CashFlow!$B33,0,COLUMN(BA$4)-COLUMN($C$4),1,1)</f>
        <v>1000</v>
      </c>
      <c r="BB21" s="68" t="n">
        <f aca="true">OFFSET(BB$4,ROW($B21)-ROW($B$4),-1,1,1)+OFFSET(CashFlow!$B33,0,COLUMN(BB$4)-COLUMN($C$4),1,1)</f>
        <v>1000</v>
      </c>
      <c r="BC21" s="68" t="n">
        <f aca="true">OFFSET(BC$4,ROW($B21)-ROW($B$4),-1,1,1)+OFFSET(CashFlow!$B33,0,COLUMN(BC$4)-COLUMN($C$4),1,1)</f>
        <v>1000</v>
      </c>
      <c r="BD21" s="69" t="n">
        <f aca="true">OFFSET($B21,0,Assumptions!$C$8+1,1,1)</f>
        <v>1000</v>
      </c>
      <c r="BE21" s="69" t="n">
        <f aca="true">OFFSET($B21,0,SUM(Assumptions!$C$8:$C$9)+1,1,1)</f>
        <v>1000</v>
      </c>
      <c r="BF21" s="69" t="n">
        <f aca="true">OFFSET($B21,0,SUM(Assumptions!$C$8:$C$10)+1,1,1)</f>
        <v>1000</v>
      </c>
      <c r="BG21" s="69" t="n">
        <f aca="true">OFFSET($B21,0,SUM(Assumptions!$C$8:$C$11)+1,1,1)</f>
        <v>1000</v>
      </c>
      <c r="BH21" s="69" t="n">
        <f aca="false">BG21</f>
        <v>1000</v>
      </c>
    </row>
    <row r="22" customFormat="false" ht="15.75" hidden="false" customHeight="true" outlineLevel="0" collapsed="false">
      <c r="A22" s="15" t="s">
        <v>215</v>
      </c>
      <c r="B22" s="16" t="s">
        <v>216</v>
      </c>
      <c r="C22" s="68" t="n">
        <f aca="false">-SUMIF(Assumptions!$A$81:$C$104,$A22,Assumptions!$C$81:$C$104)</f>
        <v>0</v>
      </c>
      <c r="D22" s="68" t="n">
        <f aca="true">OFFSET(D$4,ROW($B22)-ROW($B$4),-1,1,1)+OFFSET(CashFlow!$B12,0,COLUMN(D$4)-COLUMN($C$4),1,1)</f>
        <v>0</v>
      </c>
      <c r="E22" s="68" t="n">
        <f aca="true">OFFSET(E$4,ROW($B22)-ROW($B$4),-1,1,1)+OFFSET(CashFlow!$B12,0,COLUMN(E$4)-COLUMN($C$4),1,1)</f>
        <v>0</v>
      </c>
      <c r="F22" s="68" t="n">
        <f aca="true">OFFSET(F$4,ROW($B22)-ROW($B$4),-1,1,1)+OFFSET(CashFlow!$B12,0,COLUMN(F$4)-COLUMN($C$4),1,1)</f>
        <v>0</v>
      </c>
      <c r="G22" s="68" t="n">
        <f aca="true">OFFSET(G$4,ROW($B22)-ROW($B$4),-1,1,1)+OFFSET(CashFlow!$B12,0,COLUMN(G$4)-COLUMN($C$4),1,1)</f>
        <v>0</v>
      </c>
      <c r="H22" s="68" t="n">
        <f aca="true">OFFSET(H$4,ROW($B22)-ROW($B$4),-1,1,1)+OFFSET(CashFlow!$B12,0,COLUMN(H$4)-COLUMN($C$4),1,1)</f>
        <v>0</v>
      </c>
      <c r="I22" s="68" t="n">
        <f aca="true">OFFSET(I$4,ROW($B22)-ROW($B$4),-1,1,1)+OFFSET(CashFlow!$B12,0,COLUMN(I$4)-COLUMN($C$4),1,1)</f>
        <v>0</v>
      </c>
      <c r="J22" s="68" t="n">
        <f aca="true">OFFSET(J$4,ROW($B22)-ROW($B$4),-1,1,1)+OFFSET(CashFlow!$B12,0,COLUMN(J$4)-COLUMN($C$4),1,1)</f>
        <v>0</v>
      </c>
      <c r="K22" s="68" t="n">
        <f aca="true">OFFSET(K$4,ROW($B22)-ROW($B$4),-1,1,1)+OFFSET(CashFlow!$B12,0,COLUMN(K$4)-COLUMN($C$4),1,1)</f>
        <v>0</v>
      </c>
      <c r="L22" s="68" t="n">
        <f aca="true">OFFSET(L$4,ROW($B22)-ROW($B$4),-1,1,1)+OFFSET(CashFlow!$B12,0,COLUMN(L$4)-COLUMN($C$4),1,1)</f>
        <v>0</v>
      </c>
      <c r="M22" s="68" t="n">
        <f aca="true">OFFSET(M$4,ROW($B22)-ROW($B$4),-1,1,1)+OFFSET(CashFlow!$B12,0,COLUMN(M$4)-COLUMN($C$4),1,1)</f>
        <v>0</v>
      </c>
      <c r="N22" s="68" t="n">
        <f aca="true">OFFSET(N$4,ROW($B22)-ROW($B$4),-1,1,1)+OFFSET(CashFlow!$B12,0,COLUMN(N$4)-COLUMN($C$4),1,1)</f>
        <v>0</v>
      </c>
      <c r="O22" s="68" t="n">
        <f aca="true">OFFSET(O$4,ROW($B22)-ROW($B$4),-1,1,1)+OFFSET(CashFlow!$B12,0,COLUMN(O$4)-COLUMN($C$4),1,1)</f>
        <v>0</v>
      </c>
      <c r="P22" s="68" t="n">
        <f aca="true">OFFSET(P$4,ROW($B22)-ROW($B$4),-1,1,1)+OFFSET(CashFlow!$B12,0,COLUMN(P$4)-COLUMN($C$4),1,1)</f>
        <v>0</v>
      </c>
      <c r="Q22" s="68" t="n">
        <f aca="true">OFFSET(Q$4,ROW($B22)-ROW($B$4),-1,1,1)+OFFSET(CashFlow!$B12,0,COLUMN(Q$4)-COLUMN($C$4),1,1)</f>
        <v>0</v>
      </c>
      <c r="R22" s="68" t="n">
        <f aca="true">OFFSET(R$4,ROW($B22)-ROW($B$4),-1,1,1)+OFFSET(CashFlow!$B12,0,COLUMN(R$4)-COLUMN($C$4),1,1)</f>
        <v>0</v>
      </c>
      <c r="S22" s="68" t="n">
        <f aca="true">OFFSET(S$4,ROW($B22)-ROW($B$4),-1,1,1)+OFFSET(CashFlow!$B12,0,COLUMN(S$4)-COLUMN($C$4),1,1)</f>
        <v>0</v>
      </c>
      <c r="T22" s="68" t="n">
        <f aca="true">OFFSET(T$4,ROW($B22)-ROW($B$4),-1,1,1)+OFFSET(CashFlow!$B12,0,COLUMN(T$4)-COLUMN($C$4),1,1)</f>
        <v>0</v>
      </c>
      <c r="U22" s="68" t="n">
        <f aca="true">OFFSET(U$4,ROW($B22)-ROW($B$4),-1,1,1)+OFFSET(CashFlow!$B12,0,COLUMN(U$4)-COLUMN($C$4),1,1)</f>
        <v>0</v>
      </c>
      <c r="V22" s="68" t="n">
        <f aca="true">OFFSET(V$4,ROW($B22)-ROW($B$4),-1,1,1)+OFFSET(CashFlow!$B12,0,COLUMN(V$4)-COLUMN($C$4),1,1)</f>
        <v>0</v>
      </c>
      <c r="W22" s="68" t="n">
        <f aca="true">OFFSET(W$4,ROW($B22)-ROW($B$4),-1,1,1)+OFFSET(CashFlow!$B12,0,COLUMN(W$4)-COLUMN($C$4),1,1)</f>
        <v>0</v>
      </c>
      <c r="X22" s="68" t="n">
        <f aca="true">OFFSET(X$4,ROW($B22)-ROW($B$4),-1,1,1)+OFFSET(CashFlow!$B12,0,COLUMN(X$4)-COLUMN($C$4),1,1)</f>
        <v>0</v>
      </c>
      <c r="Y22" s="68" t="n">
        <f aca="true">OFFSET(Y$4,ROW($B22)-ROW($B$4),-1,1,1)+OFFSET(CashFlow!$B12,0,COLUMN(Y$4)-COLUMN($C$4),1,1)</f>
        <v>0</v>
      </c>
      <c r="Z22" s="68" t="n">
        <f aca="true">OFFSET(Z$4,ROW($B22)-ROW($B$4),-1,1,1)+OFFSET(CashFlow!$B12,0,COLUMN(Z$4)-COLUMN($C$4),1,1)</f>
        <v>0</v>
      </c>
      <c r="AA22" s="68" t="n">
        <f aca="true">OFFSET(AA$4,ROW($B22)-ROW($B$4),-1,1,1)+OFFSET(CashFlow!$B12,0,COLUMN(AA$4)-COLUMN($C$4),1,1)</f>
        <v>0</v>
      </c>
      <c r="AB22" s="68" t="n">
        <f aca="true">OFFSET(AB$4,ROW($B22)-ROW($B$4),-1,1,1)+OFFSET(CashFlow!$B12,0,COLUMN(AB$4)-COLUMN($C$4),1,1)</f>
        <v>0</v>
      </c>
      <c r="AC22" s="68" t="n">
        <f aca="true">OFFSET(AC$4,ROW($B22)-ROW($B$4),-1,1,1)+OFFSET(CashFlow!$B12,0,COLUMN(AC$4)-COLUMN($C$4),1,1)</f>
        <v>0</v>
      </c>
      <c r="AD22" s="68" t="n">
        <f aca="true">OFFSET(AD$4,ROW($B22)-ROW($B$4),-1,1,1)+OFFSET(CashFlow!$B12,0,COLUMN(AD$4)-COLUMN($C$4),1,1)</f>
        <v>0</v>
      </c>
      <c r="AE22" s="68" t="n">
        <f aca="true">OFFSET(AE$4,ROW($B22)-ROW($B$4),-1,1,1)+OFFSET(CashFlow!$B12,0,COLUMN(AE$4)-COLUMN($C$4),1,1)</f>
        <v>0</v>
      </c>
      <c r="AF22" s="68" t="n">
        <f aca="true">OFFSET(AF$4,ROW($B22)-ROW($B$4),-1,1,1)+OFFSET(CashFlow!$B12,0,COLUMN(AF$4)-COLUMN($C$4),1,1)</f>
        <v>0</v>
      </c>
      <c r="AG22" s="68" t="n">
        <f aca="true">OFFSET(AG$4,ROW($B22)-ROW($B$4),-1,1,1)+OFFSET(CashFlow!$B12,0,COLUMN(AG$4)-COLUMN($C$4),1,1)</f>
        <v>0</v>
      </c>
      <c r="AH22" s="68" t="n">
        <f aca="true">OFFSET(AH$4,ROW($B22)-ROW($B$4),-1,1,1)+OFFSET(CashFlow!$B12,0,COLUMN(AH$4)-COLUMN($C$4),1,1)</f>
        <v>0</v>
      </c>
      <c r="AI22" s="68" t="n">
        <f aca="true">OFFSET(AI$4,ROW($B22)-ROW($B$4),-1,1,1)+OFFSET(CashFlow!$B12,0,COLUMN(AI$4)-COLUMN($C$4),1,1)</f>
        <v>0</v>
      </c>
      <c r="AJ22" s="68" t="n">
        <f aca="true">OFFSET(AJ$4,ROW($B22)-ROW($B$4),-1,1,1)+OFFSET(CashFlow!$B12,0,COLUMN(AJ$4)-COLUMN($C$4),1,1)</f>
        <v>0</v>
      </c>
      <c r="AK22" s="68" t="n">
        <f aca="true">OFFSET(AK$4,ROW($B22)-ROW($B$4),-1,1,1)+OFFSET(CashFlow!$B12,0,COLUMN(AK$4)-COLUMN($C$4),1,1)</f>
        <v>0</v>
      </c>
      <c r="AL22" s="68" t="n">
        <f aca="true">OFFSET(AL$4,ROW($B22)-ROW($B$4),-1,1,1)+OFFSET(CashFlow!$B12,0,COLUMN(AL$4)-COLUMN($C$4),1,1)</f>
        <v>0</v>
      </c>
      <c r="AM22" s="68" t="n">
        <f aca="true">OFFSET(AM$4,ROW($B22)-ROW($B$4),-1,1,1)+OFFSET(CashFlow!$B12,0,COLUMN(AM$4)-COLUMN($C$4),1,1)</f>
        <v>0</v>
      </c>
      <c r="AN22" s="68" t="n">
        <f aca="true">OFFSET(AN$4,ROW($B22)-ROW($B$4),-1,1,1)+OFFSET(CashFlow!$B12,0,COLUMN(AN$4)-COLUMN($C$4),1,1)</f>
        <v>0</v>
      </c>
      <c r="AO22" s="68" t="n">
        <f aca="true">OFFSET(AO$4,ROW($B22)-ROW($B$4),-1,1,1)+OFFSET(CashFlow!$B12,0,COLUMN(AO$4)-COLUMN($C$4),1,1)</f>
        <v>0</v>
      </c>
      <c r="AP22" s="68" t="n">
        <f aca="true">OFFSET(AP$4,ROW($B22)-ROW($B$4),-1,1,1)+OFFSET(CashFlow!$B12,0,COLUMN(AP$4)-COLUMN($C$4),1,1)</f>
        <v>0</v>
      </c>
      <c r="AQ22" s="68" t="n">
        <f aca="true">OFFSET(AQ$4,ROW($B22)-ROW($B$4),-1,1,1)+OFFSET(CashFlow!$B12,0,COLUMN(AQ$4)-COLUMN($C$4),1,1)</f>
        <v>0</v>
      </c>
      <c r="AR22" s="68" t="n">
        <f aca="true">OFFSET(AR$4,ROW($B22)-ROW($B$4),-1,1,1)+OFFSET(CashFlow!$B12,0,COLUMN(AR$4)-COLUMN($C$4),1,1)</f>
        <v>0</v>
      </c>
      <c r="AS22" s="68" t="n">
        <f aca="true">OFFSET(AS$4,ROW($B22)-ROW($B$4),-1,1,1)+OFFSET(CashFlow!$B12,0,COLUMN(AS$4)-COLUMN($C$4),1,1)</f>
        <v>0</v>
      </c>
      <c r="AT22" s="68" t="n">
        <f aca="true">OFFSET(AT$4,ROW($B22)-ROW($B$4),-1,1,1)+OFFSET(CashFlow!$B12,0,COLUMN(AT$4)-COLUMN($C$4),1,1)</f>
        <v>0</v>
      </c>
      <c r="AU22" s="68" t="n">
        <f aca="true">OFFSET(AU$4,ROW($B22)-ROW($B$4),-1,1,1)+OFFSET(CashFlow!$B12,0,COLUMN(AU$4)-COLUMN($C$4),1,1)</f>
        <v>0</v>
      </c>
      <c r="AV22" s="68" t="n">
        <f aca="true">OFFSET(AV$4,ROW($B22)-ROW($B$4),-1,1,1)+OFFSET(CashFlow!$B12,0,COLUMN(AV$4)-COLUMN($C$4),1,1)</f>
        <v>0</v>
      </c>
      <c r="AW22" s="68" t="n">
        <f aca="true">OFFSET(AW$4,ROW($B22)-ROW($B$4),-1,1,1)+OFFSET(CashFlow!$B12,0,COLUMN(AW$4)-COLUMN($C$4),1,1)</f>
        <v>0</v>
      </c>
      <c r="AX22" s="68" t="n">
        <f aca="true">OFFSET(AX$4,ROW($B22)-ROW($B$4),-1,1,1)+OFFSET(CashFlow!$B12,0,COLUMN(AX$4)-COLUMN($C$4),1,1)</f>
        <v>0</v>
      </c>
      <c r="AY22" s="68" t="n">
        <f aca="true">OFFSET(AY$4,ROW($B22)-ROW($B$4),-1,1,1)+OFFSET(CashFlow!$B12,0,COLUMN(AY$4)-COLUMN($C$4),1,1)</f>
        <v>0</v>
      </c>
      <c r="AZ22" s="68" t="n">
        <f aca="true">OFFSET(AZ$4,ROW($B22)-ROW($B$4),-1,1,1)+OFFSET(CashFlow!$B12,0,COLUMN(AZ$4)-COLUMN($C$4),1,1)</f>
        <v>0</v>
      </c>
      <c r="BA22" s="68" t="n">
        <f aca="true">OFFSET(BA$4,ROW($B22)-ROW($B$4),-1,1,1)+OFFSET(CashFlow!$B12,0,COLUMN(BA$4)-COLUMN($C$4),1,1)</f>
        <v>0</v>
      </c>
      <c r="BB22" s="68" t="n">
        <f aca="true">OFFSET(BB$4,ROW($B22)-ROW($B$4),-1,1,1)+OFFSET(CashFlow!$B12,0,COLUMN(BB$4)-COLUMN($C$4),1,1)</f>
        <v>0</v>
      </c>
      <c r="BC22" s="68" t="n">
        <f aca="true">OFFSET(BC$4,ROW($B22)-ROW($B$4),-1,1,1)+OFFSET(CashFlow!$B12,0,COLUMN(BC$4)-COLUMN($C$4),1,1)</f>
        <v>0</v>
      </c>
      <c r="BD22" s="69" t="n">
        <f aca="true">OFFSET($B22,0,Assumptions!$C$8+1,1,1)</f>
        <v>0</v>
      </c>
      <c r="BE22" s="69" t="n">
        <f aca="true">OFFSET($B22,0,SUM(Assumptions!$C$8:$C$9)+1,1,1)</f>
        <v>0</v>
      </c>
      <c r="BF22" s="69" t="n">
        <f aca="true">OFFSET($B22,0,SUM(Assumptions!$C$8:$C$10)+1,1,1)</f>
        <v>0</v>
      </c>
      <c r="BG22" s="69" t="n">
        <f aca="true">OFFSET($B22,0,SUM(Assumptions!$C$8:$C$11)+1,1,1)</f>
        <v>0</v>
      </c>
      <c r="BH22" s="69" t="n">
        <f aca="false">BG22</f>
        <v>0</v>
      </c>
    </row>
    <row r="23" customFormat="false" ht="15.75" hidden="false" customHeight="true" outlineLevel="0" collapsed="false">
      <c r="A23" s="15" t="s">
        <v>290</v>
      </c>
      <c r="B23" s="16" t="s">
        <v>291</v>
      </c>
      <c r="C23" s="68" t="n">
        <f aca="false">-SUMIF(Assumptions!$A$81:$C$104,$A23,Assumptions!$C$81:$C$104)</f>
        <v>400000</v>
      </c>
      <c r="D23" s="68" t="n">
        <f aca="true">OFFSET(D$4,ROW($B23)-ROW($B$4),-1,1,1)+OFFSET(IncState!$B$61,0,COLUMN(D$4)-COLUMN($C$4),1,1)</f>
        <v>404824</v>
      </c>
      <c r="E23" s="68" t="n">
        <f aca="true">OFFSET(E$4,ROW($B23)-ROW($B$4),-1,1,1)+OFFSET(IncState!$B$61,0,COLUMN(E$4)-COLUMN($C$4),1,1)</f>
        <v>426172.108</v>
      </c>
      <c r="F23" s="68" t="n">
        <f aca="true">OFFSET(F$4,ROW($B23)-ROW($B$4),-1,1,1)+OFFSET(IncState!$B$61,0,COLUMN(F$4)-COLUMN($C$4),1,1)</f>
        <v>452716.108</v>
      </c>
      <c r="G23" s="68" t="n">
        <f aca="true">OFFSET(G$4,ROW($B23)-ROW($B$4),-1,1,1)+OFFSET(IncState!$B$61,0,COLUMN(G$4)-COLUMN($C$4),1,1)</f>
        <v>433760.908</v>
      </c>
      <c r="H23" s="68" t="n">
        <f aca="true">OFFSET(H$4,ROW($B23)-ROW($B$4),-1,1,1)+OFFSET(IncState!$B$61,0,COLUMN(H$4)-COLUMN($C$4),1,1)</f>
        <v>441700.948</v>
      </c>
      <c r="I23" s="68" t="e">
        <f aca="true">OFFSET(I$4,ROW($B23)-ROW($B$4),-1,1,1)+OFFSET(IncState!$B$61,0,COLUMN(I$4)-COLUMN($C$4),1,1)</f>
        <v>#VALUE!</v>
      </c>
      <c r="J23" s="68" t="e">
        <f aca="true">OFFSET(J$4,ROW($B23)-ROW($B$4),-1,1,1)+OFFSET(IncState!$B$61,0,COLUMN(J$4)-COLUMN($C$4),1,1)</f>
        <v>#VALUE!</v>
      </c>
      <c r="K23" s="68" t="e">
        <f aca="true">OFFSET(K$4,ROW($B23)-ROW($B$4),-1,1,1)+OFFSET(IncState!$B$61,0,COLUMN(K$4)-COLUMN($C$4),1,1)</f>
        <v>#VALUE!</v>
      </c>
      <c r="L23" s="68" t="e">
        <f aca="true">OFFSET(L$4,ROW($B23)-ROW($B$4),-1,1,1)+OFFSET(IncState!$B$61,0,COLUMN(L$4)-COLUMN($C$4),1,1)</f>
        <v>#VALUE!</v>
      </c>
      <c r="M23" s="68" t="e">
        <f aca="true">OFFSET(M$4,ROW($B23)-ROW($B$4),-1,1,1)+OFFSET(IncState!$B$61,0,COLUMN(M$4)-COLUMN($C$4),1,1)</f>
        <v>#VALUE!</v>
      </c>
      <c r="N23" s="68" t="e">
        <f aca="true">OFFSET(N$4,ROW($B23)-ROW($B$4),-1,1,1)+OFFSET(IncState!$B$61,0,COLUMN(N$4)-COLUMN($C$4),1,1)</f>
        <v>#VALUE!</v>
      </c>
      <c r="O23" s="68" t="e">
        <f aca="true">OFFSET(O$4,ROW($B23)-ROW($B$4),-1,1,1)+OFFSET(IncState!$B$61,0,COLUMN(O$4)-COLUMN($C$4),1,1)</f>
        <v>#VALUE!</v>
      </c>
      <c r="P23" s="68" t="e">
        <f aca="true">OFFSET(P$4,ROW($B23)-ROW($B$4),-1,1,1)+OFFSET(IncState!$B$61,0,COLUMN(P$4)-COLUMN($C$4),1,1)</f>
        <v>#VALUE!</v>
      </c>
      <c r="Q23" s="68" t="e">
        <f aca="true">OFFSET(Q$4,ROW($B23)-ROW($B$4),-1,1,1)+OFFSET(IncState!$B$61,0,COLUMN(Q$4)-COLUMN($C$4),1,1)</f>
        <v>#VALUE!</v>
      </c>
      <c r="R23" s="68" t="e">
        <f aca="true">OFFSET(R$4,ROW($B23)-ROW($B$4),-1,1,1)+OFFSET(IncState!$B$61,0,COLUMN(R$4)-COLUMN($C$4),1,1)</f>
        <v>#VALUE!</v>
      </c>
      <c r="S23" s="68" t="e">
        <f aca="true">OFFSET(S$4,ROW($B23)-ROW($B$4),-1,1,1)+OFFSET(IncState!$B$61,0,COLUMN(S$4)-COLUMN($C$4),1,1)</f>
        <v>#VALUE!</v>
      </c>
      <c r="T23" s="68" t="e">
        <f aca="true">OFFSET(T$4,ROW($B23)-ROW($B$4),-1,1,1)+OFFSET(IncState!$B$61,0,COLUMN(T$4)-COLUMN($C$4),1,1)</f>
        <v>#VALUE!</v>
      </c>
      <c r="U23" s="68" t="e">
        <f aca="true">OFFSET(U$4,ROW($B23)-ROW($B$4),-1,1,1)+OFFSET(IncState!$B$61,0,COLUMN(U$4)-COLUMN($C$4),1,1)</f>
        <v>#VALUE!</v>
      </c>
      <c r="V23" s="68" t="e">
        <f aca="true">OFFSET(V$4,ROW($B23)-ROW($B$4),-1,1,1)+OFFSET(IncState!$B$61,0,COLUMN(V$4)-COLUMN($C$4),1,1)</f>
        <v>#VALUE!</v>
      </c>
      <c r="W23" s="68" t="e">
        <f aca="true">OFFSET(W$4,ROW($B23)-ROW($B$4),-1,1,1)+OFFSET(IncState!$B$61,0,COLUMN(W$4)-COLUMN($C$4),1,1)</f>
        <v>#VALUE!</v>
      </c>
      <c r="X23" s="68" t="e">
        <f aca="true">OFFSET(X$4,ROW($B23)-ROW($B$4),-1,1,1)+OFFSET(IncState!$B$61,0,COLUMN(X$4)-COLUMN($C$4),1,1)</f>
        <v>#VALUE!</v>
      </c>
      <c r="Y23" s="68" t="e">
        <f aca="true">OFFSET(Y$4,ROW($B23)-ROW($B$4),-1,1,1)+OFFSET(IncState!$B$61,0,COLUMN(Y$4)-COLUMN($C$4),1,1)</f>
        <v>#VALUE!</v>
      </c>
      <c r="Z23" s="68" t="e">
        <f aca="true">OFFSET(Z$4,ROW($B23)-ROW($B$4),-1,1,1)+OFFSET(IncState!$B$61,0,COLUMN(Z$4)-COLUMN($C$4),1,1)</f>
        <v>#VALUE!</v>
      </c>
      <c r="AA23" s="68" t="e">
        <f aca="true">OFFSET(AA$4,ROW($B23)-ROW($B$4),-1,1,1)+OFFSET(IncState!$B$61,0,COLUMN(AA$4)-COLUMN($C$4),1,1)</f>
        <v>#VALUE!</v>
      </c>
      <c r="AB23" s="68" t="e">
        <f aca="true">OFFSET(AB$4,ROW($B23)-ROW($B$4),-1,1,1)+OFFSET(IncState!$B$61,0,COLUMN(AB$4)-COLUMN($C$4),1,1)</f>
        <v>#VALUE!</v>
      </c>
      <c r="AC23" s="68" t="e">
        <f aca="true">OFFSET(AC$4,ROW($B23)-ROW($B$4),-1,1,1)+OFFSET(IncState!$B$61,0,COLUMN(AC$4)-COLUMN($C$4),1,1)</f>
        <v>#VALUE!</v>
      </c>
      <c r="AD23" s="68" t="e">
        <f aca="true">OFFSET(AD$4,ROW($B23)-ROW($B$4),-1,1,1)+OFFSET(IncState!$B$61,0,COLUMN(AD$4)-COLUMN($C$4),1,1)</f>
        <v>#VALUE!</v>
      </c>
      <c r="AE23" s="68" t="e">
        <f aca="true">OFFSET(AE$4,ROW($B23)-ROW($B$4),-1,1,1)+OFFSET(IncState!$B$61,0,COLUMN(AE$4)-COLUMN($C$4),1,1)</f>
        <v>#VALUE!</v>
      </c>
      <c r="AF23" s="68" t="e">
        <f aca="true">OFFSET(AF$4,ROW($B23)-ROW($B$4),-1,1,1)+OFFSET(IncState!$B$61,0,COLUMN(AF$4)-COLUMN($C$4),1,1)</f>
        <v>#VALUE!</v>
      </c>
      <c r="AG23" s="68" t="e">
        <f aca="true">OFFSET(AG$4,ROW($B23)-ROW($B$4),-1,1,1)+OFFSET(IncState!$B$61,0,COLUMN(AG$4)-COLUMN($C$4),1,1)</f>
        <v>#VALUE!</v>
      </c>
      <c r="AH23" s="68" t="e">
        <f aca="true">OFFSET(AH$4,ROW($B23)-ROW($B$4),-1,1,1)+OFFSET(IncState!$B$61,0,COLUMN(AH$4)-COLUMN($C$4),1,1)</f>
        <v>#VALUE!</v>
      </c>
      <c r="AI23" s="68" t="e">
        <f aca="true">OFFSET(AI$4,ROW($B23)-ROW($B$4),-1,1,1)+OFFSET(IncState!$B$61,0,COLUMN(AI$4)-COLUMN($C$4),1,1)</f>
        <v>#VALUE!</v>
      </c>
      <c r="AJ23" s="68" t="e">
        <f aca="true">OFFSET(AJ$4,ROW($B23)-ROW($B$4),-1,1,1)+OFFSET(IncState!$B$61,0,COLUMN(AJ$4)-COLUMN($C$4),1,1)</f>
        <v>#VALUE!</v>
      </c>
      <c r="AK23" s="68" t="e">
        <f aca="true">OFFSET(AK$4,ROW($B23)-ROW($B$4),-1,1,1)+OFFSET(IncState!$B$61,0,COLUMN(AK$4)-COLUMN($C$4),1,1)</f>
        <v>#VALUE!</v>
      </c>
      <c r="AL23" s="68" t="e">
        <f aca="true">OFFSET(AL$4,ROW($B23)-ROW($B$4),-1,1,1)+OFFSET(IncState!$B$61,0,COLUMN(AL$4)-COLUMN($C$4),1,1)</f>
        <v>#VALUE!</v>
      </c>
      <c r="AM23" s="68" t="e">
        <f aca="true">OFFSET(AM$4,ROW($B23)-ROW($B$4),-1,1,1)+OFFSET(IncState!$B$61,0,COLUMN(AM$4)-COLUMN($C$4),1,1)</f>
        <v>#VALUE!</v>
      </c>
      <c r="AN23" s="68" t="e">
        <f aca="true">OFFSET(AN$4,ROW($B23)-ROW($B$4),-1,1,1)+OFFSET(IncState!$B$61,0,COLUMN(AN$4)-COLUMN($C$4),1,1)</f>
        <v>#VALUE!</v>
      </c>
      <c r="AO23" s="68" t="e">
        <f aca="true">OFFSET(AO$4,ROW($B23)-ROW($B$4),-1,1,1)+OFFSET(IncState!$B$61,0,COLUMN(AO$4)-COLUMN($C$4),1,1)</f>
        <v>#VALUE!</v>
      </c>
      <c r="AP23" s="68" t="e">
        <f aca="true">OFFSET(AP$4,ROW($B23)-ROW($B$4),-1,1,1)+OFFSET(IncState!$B$61,0,COLUMN(AP$4)-COLUMN($C$4),1,1)</f>
        <v>#VALUE!</v>
      </c>
      <c r="AQ23" s="68" t="e">
        <f aca="true">OFFSET(AQ$4,ROW($B23)-ROW($B$4),-1,1,1)+OFFSET(IncState!$B$61,0,COLUMN(AQ$4)-COLUMN($C$4),1,1)</f>
        <v>#VALUE!</v>
      </c>
      <c r="AR23" s="68" t="e">
        <f aca="true">OFFSET(AR$4,ROW($B23)-ROW($B$4),-1,1,1)+OFFSET(IncState!$B$61,0,COLUMN(AR$4)-COLUMN($C$4),1,1)</f>
        <v>#VALUE!</v>
      </c>
      <c r="AS23" s="68" t="e">
        <f aca="true">OFFSET(AS$4,ROW($B23)-ROW($B$4),-1,1,1)+OFFSET(IncState!$B$61,0,COLUMN(AS$4)-COLUMN($C$4),1,1)</f>
        <v>#VALUE!</v>
      </c>
      <c r="AT23" s="68" t="e">
        <f aca="true">OFFSET(AT$4,ROW($B23)-ROW($B$4),-1,1,1)+OFFSET(IncState!$B$61,0,COLUMN(AT$4)-COLUMN($C$4),1,1)</f>
        <v>#VALUE!</v>
      </c>
      <c r="AU23" s="68" t="e">
        <f aca="true">OFFSET(AU$4,ROW($B23)-ROW($B$4),-1,1,1)+OFFSET(IncState!$B$61,0,COLUMN(AU$4)-COLUMN($C$4),1,1)</f>
        <v>#VALUE!</v>
      </c>
      <c r="AV23" s="68" t="e">
        <f aca="true">OFFSET(AV$4,ROW($B23)-ROW($B$4),-1,1,1)+OFFSET(IncState!$B$61,0,COLUMN(AV$4)-COLUMN($C$4),1,1)</f>
        <v>#VALUE!</v>
      </c>
      <c r="AW23" s="68" t="e">
        <f aca="true">OFFSET(AW$4,ROW($B23)-ROW($B$4),-1,1,1)+OFFSET(IncState!$B$61,0,COLUMN(AW$4)-COLUMN($C$4),1,1)</f>
        <v>#VALUE!</v>
      </c>
      <c r="AX23" s="68" t="e">
        <f aca="true">OFFSET(AX$4,ROW($B23)-ROW($B$4),-1,1,1)+OFFSET(IncState!$B$61,0,COLUMN(AX$4)-COLUMN($C$4),1,1)</f>
        <v>#VALUE!</v>
      </c>
      <c r="AY23" s="68" t="e">
        <f aca="true">OFFSET(AY$4,ROW($B23)-ROW($B$4),-1,1,1)+OFFSET(IncState!$B$61,0,COLUMN(AY$4)-COLUMN($C$4),1,1)</f>
        <v>#VALUE!</v>
      </c>
      <c r="AZ23" s="68" t="e">
        <f aca="true">OFFSET(AZ$4,ROW($B23)-ROW($B$4),-1,1,1)+OFFSET(IncState!$B$61,0,COLUMN(AZ$4)-COLUMN($C$4),1,1)</f>
        <v>#VALUE!</v>
      </c>
      <c r="BA23" s="68" t="e">
        <f aca="true">OFFSET(BA$4,ROW($B23)-ROW($B$4),-1,1,1)+OFFSET(IncState!$B$61,0,COLUMN(BA$4)-COLUMN($C$4),1,1)</f>
        <v>#VALUE!</v>
      </c>
      <c r="BB23" s="68" t="e">
        <f aca="true">OFFSET(BB$4,ROW($B23)-ROW($B$4),-1,1,1)+OFFSET(IncState!$B$61,0,COLUMN(BB$4)-COLUMN($C$4),1,1)</f>
        <v>#VALUE!</v>
      </c>
      <c r="BC23" s="68" t="e">
        <f aca="true">OFFSET(BC$4,ROW($B23)-ROW($B$4),-1,1,1)+OFFSET(IncState!$B$61,0,COLUMN(BC$4)-COLUMN($C$4),1,1)</f>
        <v>#VALUE!</v>
      </c>
      <c r="BD23" s="69" t="e">
        <f aca="true">OFFSET($B23,0,Assumptions!$C$8+1,1,1)</f>
        <v>#VALUE!</v>
      </c>
      <c r="BE23" s="69" t="e">
        <f aca="true">OFFSET($B23,0,SUM(Assumptions!$C$8:$C$9)+1,1,1)</f>
        <v>#VALUE!</v>
      </c>
      <c r="BF23" s="69" t="e">
        <f aca="true">OFFSET($B23,0,SUM(Assumptions!$C$8:$C$10)+1,1,1)</f>
        <v>#VALUE!</v>
      </c>
      <c r="BG23" s="69" t="e">
        <f aca="true">OFFSET($B23,0,SUM(Assumptions!$C$8:$C$11)+1,1,1)</f>
        <v>#VALUE!</v>
      </c>
      <c r="BH23" s="69" t="e">
        <f aca="false">BG23</f>
        <v>#VALUE!</v>
      </c>
    </row>
    <row r="24" customFormat="false" ht="15.75" hidden="false" customHeight="true" outlineLevel="0" collapsed="false">
      <c r="C24" s="114" t="n">
        <f aca="false">SUM(C21:C23)</f>
        <v>401000</v>
      </c>
      <c r="D24" s="114" t="n">
        <f aca="false">SUM(D21:D23)</f>
        <v>405824</v>
      </c>
      <c r="E24" s="114" t="n">
        <f aca="false">SUM(E21:E23)</f>
        <v>427172.108</v>
      </c>
      <c r="F24" s="114" t="n">
        <f aca="false">SUM(F21:F23)</f>
        <v>453716.108</v>
      </c>
      <c r="G24" s="114" t="n">
        <f aca="false">SUM(G21:G23)</f>
        <v>434760.908</v>
      </c>
      <c r="H24" s="114" t="n">
        <f aca="false">SUM(H21:H23)</f>
        <v>442700.948</v>
      </c>
      <c r="I24" s="114" t="e">
        <f aca="false">SUM(I21:I23)</f>
        <v>#VALUE!</v>
      </c>
      <c r="J24" s="114" t="e">
        <f aca="false">SUM(J21:J23)</f>
        <v>#VALUE!</v>
      </c>
      <c r="K24" s="114" t="e">
        <f aca="false">SUM(K21:K23)</f>
        <v>#VALUE!</v>
      </c>
      <c r="L24" s="114" t="e">
        <f aca="false">SUM(L21:L23)</f>
        <v>#VALUE!</v>
      </c>
      <c r="M24" s="114" t="e">
        <f aca="false">SUM(M21:M23)</f>
        <v>#VALUE!</v>
      </c>
      <c r="N24" s="114" t="e">
        <f aca="false">SUM(N21:N23)</f>
        <v>#VALUE!</v>
      </c>
      <c r="O24" s="114" t="e">
        <f aca="false">SUM(O21:O23)</f>
        <v>#VALUE!</v>
      </c>
      <c r="P24" s="114" t="e">
        <f aca="false">SUM(P21:P23)</f>
        <v>#VALUE!</v>
      </c>
      <c r="Q24" s="114" t="e">
        <f aca="false">SUM(Q21:Q23)</f>
        <v>#VALUE!</v>
      </c>
      <c r="R24" s="114" t="e">
        <f aca="false">SUM(R21:R23)</f>
        <v>#VALUE!</v>
      </c>
      <c r="S24" s="114" t="e">
        <f aca="false">SUM(S21:S23)</f>
        <v>#VALUE!</v>
      </c>
      <c r="T24" s="114" t="e">
        <f aca="false">SUM(T21:T23)</f>
        <v>#VALUE!</v>
      </c>
      <c r="U24" s="114" t="e">
        <f aca="false">SUM(U21:U23)</f>
        <v>#VALUE!</v>
      </c>
      <c r="V24" s="114" t="e">
        <f aca="false">SUM(V21:V23)</f>
        <v>#VALUE!</v>
      </c>
      <c r="W24" s="114" t="e">
        <f aca="false">SUM(W21:W23)</f>
        <v>#VALUE!</v>
      </c>
      <c r="X24" s="114" t="e">
        <f aca="false">SUM(X21:X23)</f>
        <v>#VALUE!</v>
      </c>
      <c r="Y24" s="114" t="e">
        <f aca="false">SUM(Y21:Y23)</f>
        <v>#VALUE!</v>
      </c>
      <c r="Z24" s="114" t="e">
        <f aca="false">SUM(Z21:Z23)</f>
        <v>#VALUE!</v>
      </c>
      <c r="AA24" s="114" t="e">
        <f aca="false">SUM(AA21:AA23)</f>
        <v>#VALUE!</v>
      </c>
      <c r="AB24" s="114" t="e">
        <f aca="false">SUM(AB21:AB23)</f>
        <v>#VALUE!</v>
      </c>
      <c r="AC24" s="114" t="e">
        <f aca="false">SUM(AC21:AC23)</f>
        <v>#VALUE!</v>
      </c>
      <c r="AD24" s="114" t="e">
        <f aca="false">SUM(AD21:AD23)</f>
        <v>#VALUE!</v>
      </c>
      <c r="AE24" s="114" t="e">
        <f aca="false">SUM(AE21:AE23)</f>
        <v>#VALUE!</v>
      </c>
      <c r="AF24" s="114" t="e">
        <f aca="false">SUM(AF21:AF23)</f>
        <v>#VALUE!</v>
      </c>
      <c r="AG24" s="114" t="e">
        <f aca="false">SUM(AG21:AG23)</f>
        <v>#VALUE!</v>
      </c>
      <c r="AH24" s="114" t="e">
        <f aca="false">SUM(AH21:AH23)</f>
        <v>#VALUE!</v>
      </c>
      <c r="AI24" s="114" t="e">
        <f aca="false">SUM(AI21:AI23)</f>
        <v>#VALUE!</v>
      </c>
      <c r="AJ24" s="114" t="e">
        <f aca="false">SUM(AJ21:AJ23)</f>
        <v>#VALUE!</v>
      </c>
      <c r="AK24" s="114" t="e">
        <f aca="false">SUM(AK21:AK23)</f>
        <v>#VALUE!</v>
      </c>
      <c r="AL24" s="114" t="e">
        <f aca="false">SUM(AL21:AL23)</f>
        <v>#VALUE!</v>
      </c>
      <c r="AM24" s="114" t="e">
        <f aca="false">SUM(AM21:AM23)</f>
        <v>#VALUE!</v>
      </c>
      <c r="AN24" s="114" t="e">
        <f aca="false">SUM(AN21:AN23)</f>
        <v>#VALUE!</v>
      </c>
      <c r="AO24" s="114" t="e">
        <f aca="false">SUM(AO21:AO23)</f>
        <v>#VALUE!</v>
      </c>
      <c r="AP24" s="114" t="e">
        <f aca="false">SUM(AP21:AP23)</f>
        <v>#VALUE!</v>
      </c>
      <c r="AQ24" s="114" t="e">
        <f aca="false">SUM(AQ21:AQ23)</f>
        <v>#VALUE!</v>
      </c>
      <c r="AR24" s="114" t="e">
        <f aca="false">SUM(AR21:AR23)</f>
        <v>#VALUE!</v>
      </c>
      <c r="AS24" s="114" t="e">
        <f aca="false">SUM(AS21:AS23)</f>
        <v>#VALUE!</v>
      </c>
      <c r="AT24" s="114" t="e">
        <f aca="false">SUM(AT21:AT23)</f>
        <v>#VALUE!</v>
      </c>
      <c r="AU24" s="114" t="e">
        <f aca="false">SUM(AU21:AU23)</f>
        <v>#VALUE!</v>
      </c>
      <c r="AV24" s="114" t="e">
        <f aca="false">SUM(AV21:AV23)</f>
        <v>#VALUE!</v>
      </c>
      <c r="AW24" s="114" t="e">
        <f aca="false">SUM(AW21:AW23)</f>
        <v>#VALUE!</v>
      </c>
      <c r="AX24" s="114" t="e">
        <f aca="false">SUM(AX21:AX23)</f>
        <v>#VALUE!</v>
      </c>
      <c r="AY24" s="114" t="e">
        <f aca="false">SUM(AY21:AY23)</f>
        <v>#VALUE!</v>
      </c>
      <c r="AZ24" s="114" t="e">
        <f aca="false">SUM(AZ21:AZ23)</f>
        <v>#VALUE!</v>
      </c>
      <c r="BA24" s="114" t="e">
        <f aca="false">SUM(BA21:BA23)</f>
        <v>#VALUE!</v>
      </c>
      <c r="BB24" s="114" t="e">
        <f aca="false">SUM(BB21:BB23)</f>
        <v>#VALUE!</v>
      </c>
      <c r="BC24" s="114" t="e">
        <f aca="false">SUM(BC21:BC23)</f>
        <v>#VALUE!</v>
      </c>
      <c r="BD24" s="71" t="e">
        <f aca="false">SUM(BD21:BD23)</f>
        <v>#VALUE!</v>
      </c>
      <c r="BE24" s="71" t="e">
        <f aca="false">SUM(BE21:BE23)</f>
        <v>#VALUE!</v>
      </c>
      <c r="BF24" s="71" t="e">
        <f aca="false">SUM(BF21:BF23)</f>
        <v>#VALUE!</v>
      </c>
      <c r="BG24" s="71" t="e">
        <f aca="false">SUM(BG21:BG23)</f>
        <v>#VALUE!</v>
      </c>
      <c r="BH24" s="71" t="e">
        <f aca="false">SUM(BH21:BH23)</f>
        <v>#VALUE!</v>
      </c>
    </row>
    <row r="25" s="29" customFormat="true" ht="15.75" hidden="false" customHeight="true" outlineLevel="0" collapsed="false">
      <c r="A25" s="25"/>
      <c r="B25" s="23" t="s">
        <v>406</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row>
    <row r="26" s="121" customFormat="true" ht="15.75" hidden="false" customHeight="true" outlineLevel="0" collapsed="false">
      <c r="A26" s="15" t="s">
        <v>233</v>
      </c>
      <c r="B26" s="118" t="s">
        <v>292</v>
      </c>
      <c r="C26" s="68" t="n">
        <f aca="false">-SUMIF(Assumptions!$A$81:$C$104,$A26,Assumptions!$C$81:$C$104)</f>
        <v>1200000</v>
      </c>
      <c r="D26" s="119" t="e">
        <f aca="true">OFFSET(D$4,ROW($B26)-ROW($B$4),-1,1,1)+OFFSET(CashFlow!$B35,0,COLUMN(D$4)-COLUMN($C$4),1,1)+OFFSET(CashFlow!$B39,0,COLUMN(D$4)-COLUMN($C$4),1,1)</f>
        <v>#VALUE!</v>
      </c>
      <c r="E26" s="119" t="e">
        <f aca="true">OFFSET(E$4,ROW($B26)-ROW($B$4),-1,1,1)+OFFSET(CashFlow!$B35,0,COLUMN(E$4)-COLUMN($C$4),1,1)+OFFSET(CashFlow!$B39,0,COLUMN(E$4)-COLUMN($C$4),1,1)</f>
        <v>#VALUE!</v>
      </c>
      <c r="F26" s="119" t="e">
        <f aca="true">OFFSET(F$4,ROW($B26)-ROW($B$4),-1,1,1)+OFFSET(CashFlow!$B35,0,COLUMN(F$4)-COLUMN($C$4),1,1)+OFFSET(CashFlow!$B39,0,COLUMN(F$4)-COLUMN($C$4),1,1)</f>
        <v>#VALUE!</v>
      </c>
      <c r="G26" s="119" t="e">
        <f aca="true">OFFSET(G$4,ROW($B26)-ROW($B$4),-1,1,1)+OFFSET(CashFlow!$B35,0,COLUMN(G$4)-COLUMN($C$4),1,1)+OFFSET(CashFlow!$B39,0,COLUMN(G$4)-COLUMN($C$4),1,1)</f>
        <v>#VALUE!</v>
      </c>
      <c r="H26" s="119" t="e">
        <f aca="true">OFFSET(H$4,ROW($B26)-ROW($B$4),-1,1,1)+OFFSET(CashFlow!$B35,0,COLUMN(H$4)-COLUMN($C$4),1,1)+OFFSET(CashFlow!$B39,0,COLUMN(H$4)-COLUMN($C$4),1,1)</f>
        <v>#VALUE!</v>
      </c>
      <c r="I26" s="119" t="e">
        <f aca="true">OFFSET(I$4,ROW($B26)-ROW($B$4),-1,1,1)+OFFSET(CashFlow!$B35,0,COLUMN(I$4)-COLUMN($C$4),1,1)+OFFSET(CashFlow!$B39,0,COLUMN(I$4)-COLUMN($C$4),1,1)</f>
        <v>#VALUE!</v>
      </c>
      <c r="J26" s="119" t="e">
        <f aca="true">OFFSET(J$4,ROW($B26)-ROW($B$4),-1,1,1)+OFFSET(CashFlow!$B35,0,COLUMN(J$4)-COLUMN($C$4),1,1)+OFFSET(CashFlow!$B39,0,COLUMN(J$4)-COLUMN($C$4),1,1)</f>
        <v>#VALUE!</v>
      </c>
      <c r="K26" s="119" t="e">
        <f aca="true">OFFSET(K$4,ROW($B26)-ROW($B$4),-1,1,1)+OFFSET(CashFlow!$B35,0,COLUMN(K$4)-COLUMN($C$4),1,1)+OFFSET(CashFlow!$B39,0,COLUMN(K$4)-COLUMN($C$4),1,1)</f>
        <v>#VALUE!</v>
      </c>
      <c r="L26" s="119" t="e">
        <f aca="true">OFFSET(L$4,ROW($B26)-ROW($B$4),-1,1,1)+OFFSET(CashFlow!$B35,0,COLUMN(L$4)-COLUMN($C$4),1,1)+OFFSET(CashFlow!$B39,0,COLUMN(L$4)-COLUMN($C$4),1,1)</f>
        <v>#VALUE!</v>
      </c>
      <c r="M26" s="119" t="e">
        <f aca="true">OFFSET(M$4,ROW($B26)-ROW($B$4),-1,1,1)+OFFSET(CashFlow!$B35,0,COLUMN(M$4)-COLUMN($C$4),1,1)+OFFSET(CashFlow!$B39,0,COLUMN(M$4)-COLUMN($C$4),1,1)</f>
        <v>#VALUE!</v>
      </c>
      <c r="N26" s="119" t="e">
        <f aca="true">OFFSET(N$4,ROW($B26)-ROW($B$4),-1,1,1)+OFFSET(CashFlow!$B35,0,COLUMN(N$4)-COLUMN($C$4),1,1)+OFFSET(CashFlow!$B39,0,COLUMN(N$4)-COLUMN($C$4),1,1)</f>
        <v>#VALUE!</v>
      </c>
      <c r="O26" s="119" t="e">
        <f aca="true">OFFSET(O$4,ROW($B26)-ROW($B$4),-1,1,1)+OFFSET(CashFlow!$B35,0,COLUMN(O$4)-COLUMN($C$4),1,1)+OFFSET(CashFlow!$B39,0,COLUMN(O$4)-COLUMN($C$4),1,1)</f>
        <v>#VALUE!</v>
      </c>
      <c r="P26" s="119" t="e">
        <f aca="true">OFFSET(P$4,ROW($B26)-ROW($B$4),-1,1,1)+OFFSET(CashFlow!$B35,0,COLUMN(P$4)-COLUMN($C$4),1,1)+OFFSET(CashFlow!$B39,0,COLUMN(P$4)-COLUMN($C$4),1,1)</f>
        <v>#VALUE!</v>
      </c>
      <c r="Q26" s="119" t="e">
        <f aca="true">OFFSET(Q$4,ROW($B26)-ROW($B$4),-1,1,1)+OFFSET(CashFlow!$B35,0,COLUMN(Q$4)-COLUMN($C$4),1,1)+OFFSET(CashFlow!$B39,0,COLUMN(Q$4)-COLUMN($C$4),1,1)</f>
        <v>#VALUE!</v>
      </c>
      <c r="R26" s="119" t="e">
        <f aca="true">OFFSET(R$4,ROW($B26)-ROW($B$4),-1,1,1)+OFFSET(CashFlow!$B35,0,COLUMN(R$4)-COLUMN($C$4),1,1)+OFFSET(CashFlow!$B39,0,COLUMN(R$4)-COLUMN($C$4),1,1)</f>
        <v>#VALUE!</v>
      </c>
      <c r="S26" s="119" t="e">
        <f aca="true">OFFSET(S$4,ROW($B26)-ROW($B$4),-1,1,1)+OFFSET(CashFlow!$B35,0,COLUMN(S$4)-COLUMN($C$4),1,1)+OFFSET(CashFlow!$B39,0,COLUMN(S$4)-COLUMN($C$4),1,1)</f>
        <v>#VALUE!</v>
      </c>
      <c r="T26" s="119" t="e">
        <f aca="true">OFFSET(T$4,ROW($B26)-ROW($B$4),-1,1,1)+OFFSET(CashFlow!$B35,0,COLUMN(T$4)-COLUMN($C$4),1,1)+OFFSET(CashFlow!$B39,0,COLUMN(T$4)-COLUMN($C$4),1,1)</f>
        <v>#VALUE!</v>
      </c>
      <c r="U26" s="119" t="e">
        <f aca="true">OFFSET(U$4,ROW($B26)-ROW($B$4),-1,1,1)+OFFSET(CashFlow!$B35,0,COLUMN(U$4)-COLUMN($C$4),1,1)+OFFSET(CashFlow!$B39,0,COLUMN(U$4)-COLUMN($C$4),1,1)</f>
        <v>#VALUE!</v>
      </c>
      <c r="V26" s="119" t="e">
        <f aca="true">OFFSET(V$4,ROW($B26)-ROW($B$4),-1,1,1)+OFFSET(CashFlow!$B35,0,COLUMN(V$4)-COLUMN($C$4),1,1)+OFFSET(CashFlow!$B39,0,COLUMN(V$4)-COLUMN($C$4),1,1)</f>
        <v>#VALUE!</v>
      </c>
      <c r="W26" s="119" t="e">
        <f aca="true">OFFSET(W$4,ROW($B26)-ROW($B$4),-1,1,1)+OFFSET(CashFlow!$B35,0,COLUMN(W$4)-COLUMN($C$4),1,1)+OFFSET(CashFlow!$B39,0,COLUMN(W$4)-COLUMN($C$4),1,1)</f>
        <v>#VALUE!</v>
      </c>
      <c r="X26" s="119" t="e">
        <f aca="true">OFFSET(X$4,ROW($B26)-ROW($B$4),-1,1,1)+OFFSET(CashFlow!$B35,0,COLUMN(X$4)-COLUMN($C$4),1,1)+OFFSET(CashFlow!$B39,0,COLUMN(X$4)-COLUMN($C$4),1,1)</f>
        <v>#VALUE!</v>
      </c>
      <c r="Y26" s="119" t="e">
        <f aca="true">OFFSET(Y$4,ROW($B26)-ROW($B$4),-1,1,1)+OFFSET(CashFlow!$B35,0,COLUMN(Y$4)-COLUMN($C$4),1,1)+OFFSET(CashFlow!$B39,0,COLUMN(Y$4)-COLUMN($C$4),1,1)</f>
        <v>#VALUE!</v>
      </c>
      <c r="Z26" s="119" t="e">
        <f aca="true">OFFSET(Z$4,ROW($B26)-ROW($B$4),-1,1,1)+OFFSET(CashFlow!$B35,0,COLUMN(Z$4)-COLUMN($C$4),1,1)+OFFSET(CashFlow!$B39,0,COLUMN(Z$4)-COLUMN($C$4),1,1)</f>
        <v>#VALUE!</v>
      </c>
      <c r="AA26" s="119" t="e">
        <f aca="true">OFFSET(AA$4,ROW($B26)-ROW($B$4),-1,1,1)+OFFSET(CashFlow!$B35,0,COLUMN(AA$4)-COLUMN($C$4),1,1)+OFFSET(CashFlow!$B39,0,COLUMN(AA$4)-COLUMN($C$4),1,1)</f>
        <v>#VALUE!</v>
      </c>
      <c r="AB26" s="119" t="e">
        <f aca="true">OFFSET(AB$4,ROW($B26)-ROW($B$4),-1,1,1)+OFFSET(CashFlow!$B35,0,COLUMN(AB$4)-COLUMN($C$4),1,1)+OFFSET(CashFlow!$B39,0,COLUMN(AB$4)-COLUMN($C$4),1,1)</f>
        <v>#VALUE!</v>
      </c>
      <c r="AC26" s="119" t="e">
        <f aca="true">OFFSET(AC$4,ROW($B26)-ROW($B$4),-1,1,1)+OFFSET(CashFlow!$B35,0,COLUMN(AC$4)-COLUMN($C$4),1,1)+OFFSET(CashFlow!$B39,0,COLUMN(AC$4)-COLUMN($C$4),1,1)</f>
        <v>#VALUE!</v>
      </c>
      <c r="AD26" s="119" t="e">
        <f aca="true">OFFSET(AD$4,ROW($B26)-ROW($B$4),-1,1,1)+OFFSET(CashFlow!$B35,0,COLUMN(AD$4)-COLUMN($C$4),1,1)+OFFSET(CashFlow!$B39,0,COLUMN(AD$4)-COLUMN($C$4),1,1)</f>
        <v>#VALUE!</v>
      </c>
      <c r="AE26" s="119" t="e">
        <f aca="true">OFFSET(AE$4,ROW($B26)-ROW($B$4),-1,1,1)+OFFSET(CashFlow!$B35,0,COLUMN(AE$4)-COLUMN($C$4),1,1)+OFFSET(CashFlow!$B39,0,COLUMN(AE$4)-COLUMN($C$4),1,1)</f>
        <v>#VALUE!</v>
      </c>
      <c r="AF26" s="119" t="e">
        <f aca="true">OFFSET(AF$4,ROW($B26)-ROW($B$4),-1,1,1)+OFFSET(CashFlow!$B35,0,COLUMN(AF$4)-COLUMN($C$4),1,1)+OFFSET(CashFlow!$B39,0,COLUMN(AF$4)-COLUMN($C$4),1,1)</f>
        <v>#VALUE!</v>
      </c>
      <c r="AG26" s="119" t="e">
        <f aca="true">OFFSET(AG$4,ROW($B26)-ROW($B$4),-1,1,1)+OFFSET(CashFlow!$B35,0,COLUMN(AG$4)-COLUMN($C$4),1,1)+OFFSET(CashFlow!$B39,0,COLUMN(AG$4)-COLUMN($C$4),1,1)</f>
        <v>#VALUE!</v>
      </c>
      <c r="AH26" s="119" t="e">
        <f aca="true">OFFSET(AH$4,ROW($B26)-ROW($B$4),-1,1,1)+OFFSET(CashFlow!$B35,0,COLUMN(AH$4)-COLUMN($C$4),1,1)+OFFSET(CashFlow!$B39,0,COLUMN(AH$4)-COLUMN($C$4),1,1)</f>
        <v>#VALUE!</v>
      </c>
      <c r="AI26" s="119" t="e">
        <f aca="true">OFFSET(AI$4,ROW($B26)-ROW($B$4),-1,1,1)+OFFSET(CashFlow!$B35,0,COLUMN(AI$4)-COLUMN($C$4),1,1)+OFFSET(CashFlow!$B39,0,COLUMN(AI$4)-COLUMN($C$4),1,1)</f>
        <v>#VALUE!</v>
      </c>
      <c r="AJ26" s="119" t="e">
        <f aca="true">OFFSET(AJ$4,ROW($B26)-ROW($B$4),-1,1,1)+OFFSET(CashFlow!$B35,0,COLUMN(AJ$4)-COLUMN($C$4),1,1)+OFFSET(CashFlow!$B39,0,COLUMN(AJ$4)-COLUMN($C$4),1,1)</f>
        <v>#VALUE!</v>
      </c>
      <c r="AK26" s="119" t="e">
        <f aca="true">OFFSET(AK$4,ROW($B26)-ROW($B$4),-1,1,1)+OFFSET(CashFlow!$B35,0,COLUMN(AK$4)-COLUMN($C$4),1,1)+OFFSET(CashFlow!$B39,0,COLUMN(AK$4)-COLUMN($C$4),1,1)</f>
        <v>#VALUE!</v>
      </c>
      <c r="AL26" s="119" t="e">
        <f aca="true">OFFSET(AL$4,ROW($B26)-ROW($B$4),-1,1,1)+OFFSET(CashFlow!$B35,0,COLUMN(AL$4)-COLUMN($C$4),1,1)+OFFSET(CashFlow!$B39,0,COLUMN(AL$4)-COLUMN($C$4),1,1)</f>
        <v>#VALUE!</v>
      </c>
      <c r="AM26" s="119" t="e">
        <f aca="true">OFFSET(AM$4,ROW($B26)-ROW($B$4),-1,1,1)+OFFSET(CashFlow!$B35,0,COLUMN(AM$4)-COLUMN($C$4),1,1)+OFFSET(CashFlow!$B39,0,COLUMN(AM$4)-COLUMN($C$4),1,1)</f>
        <v>#VALUE!</v>
      </c>
      <c r="AN26" s="119" t="e">
        <f aca="true">OFFSET(AN$4,ROW($B26)-ROW($B$4),-1,1,1)+OFFSET(CashFlow!$B35,0,COLUMN(AN$4)-COLUMN($C$4),1,1)+OFFSET(CashFlow!$B39,0,COLUMN(AN$4)-COLUMN($C$4),1,1)</f>
        <v>#VALUE!</v>
      </c>
      <c r="AO26" s="119" t="e">
        <f aca="true">OFFSET(AO$4,ROW($B26)-ROW($B$4),-1,1,1)+OFFSET(CashFlow!$B35,0,COLUMN(AO$4)-COLUMN($C$4),1,1)+OFFSET(CashFlow!$B39,0,COLUMN(AO$4)-COLUMN($C$4),1,1)</f>
        <v>#VALUE!</v>
      </c>
      <c r="AP26" s="119" t="e">
        <f aca="true">OFFSET(AP$4,ROW($B26)-ROW($B$4),-1,1,1)+OFFSET(CashFlow!$B35,0,COLUMN(AP$4)-COLUMN($C$4),1,1)+OFFSET(CashFlow!$B39,0,COLUMN(AP$4)-COLUMN($C$4),1,1)</f>
        <v>#VALUE!</v>
      </c>
      <c r="AQ26" s="119" t="e">
        <f aca="true">OFFSET(AQ$4,ROW($B26)-ROW($B$4),-1,1,1)+OFFSET(CashFlow!$B35,0,COLUMN(AQ$4)-COLUMN($C$4),1,1)+OFFSET(CashFlow!$B39,0,COLUMN(AQ$4)-COLUMN($C$4),1,1)</f>
        <v>#VALUE!</v>
      </c>
      <c r="AR26" s="119" t="e">
        <f aca="true">OFFSET(AR$4,ROW($B26)-ROW($B$4),-1,1,1)+OFFSET(CashFlow!$B35,0,COLUMN(AR$4)-COLUMN($C$4),1,1)+OFFSET(CashFlow!$B39,0,COLUMN(AR$4)-COLUMN($C$4),1,1)</f>
        <v>#VALUE!</v>
      </c>
      <c r="AS26" s="119" t="e">
        <f aca="true">OFFSET(AS$4,ROW($B26)-ROW($B$4),-1,1,1)+OFFSET(CashFlow!$B35,0,COLUMN(AS$4)-COLUMN($C$4),1,1)+OFFSET(CashFlow!$B39,0,COLUMN(AS$4)-COLUMN($C$4),1,1)</f>
        <v>#VALUE!</v>
      </c>
      <c r="AT26" s="119" t="e">
        <f aca="true">OFFSET(AT$4,ROW($B26)-ROW($B$4),-1,1,1)+OFFSET(CashFlow!$B35,0,COLUMN(AT$4)-COLUMN($C$4),1,1)+OFFSET(CashFlow!$B39,0,COLUMN(AT$4)-COLUMN($C$4),1,1)</f>
        <v>#VALUE!</v>
      </c>
      <c r="AU26" s="119" t="e">
        <f aca="true">OFFSET(AU$4,ROW($B26)-ROW($B$4),-1,1,1)+OFFSET(CashFlow!$B35,0,COLUMN(AU$4)-COLUMN($C$4),1,1)+OFFSET(CashFlow!$B39,0,COLUMN(AU$4)-COLUMN($C$4),1,1)</f>
        <v>#VALUE!</v>
      </c>
      <c r="AV26" s="119" t="e">
        <f aca="true">OFFSET(AV$4,ROW($B26)-ROW($B$4),-1,1,1)+OFFSET(CashFlow!$B35,0,COLUMN(AV$4)-COLUMN($C$4),1,1)+OFFSET(CashFlow!$B39,0,COLUMN(AV$4)-COLUMN($C$4),1,1)</f>
        <v>#VALUE!</v>
      </c>
      <c r="AW26" s="119" t="e">
        <f aca="true">OFFSET(AW$4,ROW($B26)-ROW($B$4),-1,1,1)+OFFSET(CashFlow!$B35,0,COLUMN(AW$4)-COLUMN($C$4),1,1)+OFFSET(CashFlow!$B39,0,COLUMN(AW$4)-COLUMN($C$4),1,1)</f>
        <v>#VALUE!</v>
      </c>
      <c r="AX26" s="119" t="e">
        <f aca="true">OFFSET(AX$4,ROW($B26)-ROW($B$4),-1,1,1)+OFFSET(CashFlow!$B35,0,COLUMN(AX$4)-COLUMN($C$4),1,1)+OFFSET(CashFlow!$B39,0,COLUMN(AX$4)-COLUMN($C$4),1,1)</f>
        <v>#VALUE!</v>
      </c>
      <c r="AY26" s="119" t="e">
        <f aca="true">OFFSET(AY$4,ROW($B26)-ROW($B$4),-1,1,1)+OFFSET(CashFlow!$B35,0,COLUMN(AY$4)-COLUMN($C$4),1,1)+OFFSET(CashFlow!$B39,0,COLUMN(AY$4)-COLUMN($C$4),1,1)</f>
        <v>#VALUE!</v>
      </c>
      <c r="AZ26" s="119" t="e">
        <f aca="true">OFFSET(AZ$4,ROW($B26)-ROW($B$4),-1,1,1)+OFFSET(CashFlow!$B35,0,COLUMN(AZ$4)-COLUMN($C$4),1,1)+OFFSET(CashFlow!$B39,0,COLUMN(AZ$4)-COLUMN($C$4),1,1)</f>
        <v>#VALUE!</v>
      </c>
      <c r="BA26" s="119" t="e">
        <f aca="true">OFFSET(BA$4,ROW($B26)-ROW($B$4),-1,1,1)+OFFSET(CashFlow!$B35,0,COLUMN(BA$4)-COLUMN($C$4),1,1)+OFFSET(CashFlow!$B39,0,COLUMN(BA$4)-COLUMN($C$4),1,1)</f>
        <v>#VALUE!</v>
      </c>
      <c r="BB26" s="119" t="e">
        <f aca="true">OFFSET(BB$4,ROW($B26)-ROW($B$4),-1,1,1)+OFFSET(CashFlow!$B35,0,COLUMN(BB$4)-COLUMN($C$4),1,1)+OFFSET(CashFlow!$B39,0,COLUMN(BB$4)-COLUMN($C$4),1,1)</f>
        <v>#VALUE!</v>
      </c>
      <c r="BC26" s="119" t="e">
        <f aca="true">OFFSET(BC$4,ROW($B26)-ROW($B$4),-1,1,1)+OFFSET(CashFlow!$B35,0,COLUMN(BC$4)-COLUMN($C$4),1,1)+OFFSET(CashFlow!$B39,0,COLUMN(BC$4)-COLUMN($C$4),1,1)</f>
        <v>#VALUE!</v>
      </c>
      <c r="BD26" s="120" t="e">
        <f aca="true">OFFSET($B26,0,Assumptions!$C$8+1,1,1)</f>
        <v>#VALUE!</v>
      </c>
      <c r="BE26" s="120" t="e">
        <f aca="true">OFFSET($B26,0,SUM(Assumptions!$C$8:$C$9)+1,1,1)</f>
        <v>#VALUE!</v>
      </c>
      <c r="BF26" s="120" t="e">
        <f aca="true">OFFSET($B26,0,SUM(Assumptions!$C$8:$C$10)+1,1,1)</f>
        <v>#VALUE!</v>
      </c>
      <c r="BG26" s="120" t="e">
        <f aca="true">OFFSET($B26,0,SUM(Assumptions!$C$8:$C$11)+1,1,1)</f>
        <v>#VALUE!</v>
      </c>
      <c r="BH26" s="120" t="e">
        <f aca="false">BG26</f>
        <v>#VALUE!</v>
      </c>
    </row>
    <row r="27" s="121" customFormat="true" ht="15.75" hidden="false" customHeight="true" outlineLevel="0" collapsed="false">
      <c r="A27" s="15" t="s">
        <v>235</v>
      </c>
      <c r="B27" s="118" t="s">
        <v>293</v>
      </c>
      <c r="C27" s="68" t="n">
        <f aca="false">-SUMIF(Assumptions!$A$81:$C$104,$A27,Assumptions!$C$81:$C$104)</f>
        <v>500000</v>
      </c>
      <c r="D27" s="119" t="n">
        <f aca="true">OFFSET(D$4,ROW($B27)-ROW($B$4),-1,1,1)+OFFSET(CashFlow!$B36,0,COLUMN(D$4)-COLUMN($C$4),1,1)+OFFSET(CashFlow!$B40,0,COLUMN(D$4)-COLUMN($C$4),1,1)</f>
        <v>500000</v>
      </c>
      <c r="E27" s="119" t="n">
        <f aca="true">OFFSET(E$4,ROW($B27)-ROW($B$4),-1,1,1)+OFFSET(CashFlow!$B36,0,COLUMN(E$4)-COLUMN($C$4),1,1)+OFFSET(CashFlow!$B40,0,COLUMN(E$4)-COLUMN($C$4),1,1)</f>
        <v>500000</v>
      </c>
      <c r="F27" s="119" t="n">
        <f aca="true">OFFSET(F$4,ROW($B27)-ROW($B$4),-1,1,1)+OFFSET(CashFlow!$B36,0,COLUMN(F$4)-COLUMN($C$4),1,1)+OFFSET(CashFlow!$B40,0,COLUMN(F$4)-COLUMN($C$4),1,1)</f>
        <v>500000</v>
      </c>
      <c r="G27" s="119" t="n">
        <f aca="true">OFFSET(G$4,ROW($B27)-ROW($B$4),-1,1,1)+OFFSET(CashFlow!$B36,0,COLUMN(G$4)-COLUMN($C$4),1,1)+OFFSET(CashFlow!$B40,0,COLUMN(G$4)-COLUMN($C$4),1,1)</f>
        <v>500000</v>
      </c>
      <c r="H27" s="119" t="e">
        <f aca="true">OFFSET(H$4,ROW($B27)-ROW($B$4),-1,1,1)+OFFSET(CashFlow!$B36,0,COLUMN(H$4)-COLUMN($C$4),1,1)+OFFSET(CashFlow!$B40,0,COLUMN(H$4)-COLUMN($C$4),1,1)</f>
        <v>#VALUE!</v>
      </c>
      <c r="I27" s="119" t="e">
        <f aca="true">OFFSET(I$4,ROW($B27)-ROW($B$4),-1,1,1)+OFFSET(CashFlow!$B36,0,COLUMN(I$4)-COLUMN($C$4),1,1)+OFFSET(CashFlow!$B40,0,COLUMN(I$4)-COLUMN($C$4),1,1)</f>
        <v>#VALUE!</v>
      </c>
      <c r="J27" s="119" t="e">
        <f aca="true">OFFSET(J$4,ROW($B27)-ROW($B$4),-1,1,1)+OFFSET(CashFlow!$B36,0,COLUMN(J$4)-COLUMN($C$4),1,1)+OFFSET(CashFlow!$B40,0,COLUMN(J$4)-COLUMN($C$4),1,1)</f>
        <v>#VALUE!</v>
      </c>
      <c r="K27" s="119" t="e">
        <f aca="true">OFFSET(K$4,ROW($B27)-ROW($B$4),-1,1,1)+OFFSET(CashFlow!$B36,0,COLUMN(K$4)-COLUMN($C$4),1,1)+OFFSET(CashFlow!$B40,0,COLUMN(K$4)-COLUMN($C$4),1,1)</f>
        <v>#VALUE!</v>
      </c>
      <c r="L27" s="119" t="e">
        <f aca="true">OFFSET(L$4,ROW($B27)-ROW($B$4),-1,1,1)+OFFSET(CashFlow!$B36,0,COLUMN(L$4)-COLUMN($C$4),1,1)+OFFSET(CashFlow!$B40,0,COLUMN(L$4)-COLUMN($C$4),1,1)</f>
        <v>#VALUE!</v>
      </c>
      <c r="M27" s="119" t="e">
        <f aca="true">OFFSET(M$4,ROW($B27)-ROW($B$4),-1,1,1)+OFFSET(CashFlow!$B36,0,COLUMN(M$4)-COLUMN($C$4),1,1)+OFFSET(CashFlow!$B40,0,COLUMN(M$4)-COLUMN($C$4),1,1)</f>
        <v>#VALUE!</v>
      </c>
      <c r="N27" s="119" t="e">
        <f aca="true">OFFSET(N$4,ROW($B27)-ROW($B$4),-1,1,1)+OFFSET(CashFlow!$B36,0,COLUMN(N$4)-COLUMN($C$4),1,1)+OFFSET(CashFlow!$B40,0,COLUMN(N$4)-COLUMN($C$4),1,1)</f>
        <v>#VALUE!</v>
      </c>
      <c r="O27" s="119" t="e">
        <f aca="true">OFFSET(O$4,ROW($B27)-ROW($B$4),-1,1,1)+OFFSET(CashFlow!$B36,0,COLUMN(O$4)-COLUMN($C$4),1,1)+OFFSET(CashFlow!$B40,0,COLUMN(O$4)-COLUMN($C$4),1,1)</f>
        <v>#VALUE!</v>
      </c>
      <c r="P27" s="119" t="e">
        <f aca="true">OFFSET(P$4,ROW($B27)-ROW($B$4),-1,1,1)+OFFSET(CashFlow!$B36,0,COLUMN(P$4)-COLUMN($C$4),1,1)+OFFSET(CashFlow!$B40,0,COLUMN(P$4)-COLUMN($C$4),1,1)</f>
        <v>#VALUE!</v>
      </c>
      <c r="Q27" s="119" t="e">
        <f aca="true">OFFSET(Q$4,ROW($B27)-ROW($B$4),-1,1,1)+OFFSET(CashFlow!$B36,0,COLUMN(Q$4)-COLUMN($C$4),1,1)+OFFSET(CashFlow!$B40,0,COLUMN(Q$4)-COLUMN($C$4),1,1)</f>
        <v>#VALUE!</v>
      </c>
      <c r="R27" s="119" t="e">
        <f aca="true">OFFSET(R$4,ROW($B27)-ROW($B$4),-1,1,1)+OFFSET(CashFlow!$B36,0,COLUMN(R$4)-COLUMN($C$4),1,1)+OFFSET(CashFlow!$B40,0,COLUMN(R$4)-COLUMN($C$4),1,1)</f>
        <v>#VALUE!</v>
      </c>
      <c r="S27" s="119" t="e">
        <f aca="true">OFFSET(S$4,ROW($B27)-ROW($B$4),-1,1,1)+OFFSET(CashFlow!$B36,0,COLUMN(S$4)-COLUMN($C$4),1,1)+OFFSET(CashFlow!$B40,0,COLUMN(S$4)-COLUMN($C$4),1,1)</f>
        <v>#VALUE!</v>
      </c>
      <c r="T27" s="119" t="e">
        <f aca="true">OFFSET(T$4,ROW($B27)-ROW($B$4),-1,1,1)+OFFSET(CashFlow!$B36,0,COLUMN(T$4)-COLUMN($C$4),1,1)+OFFSET(CashFlow!$B40,0,COLUMN(T$4)-COLUMN($C$4),1,1)</f>
        <v>#VALUE!</v>
      </c>
      <c r="U27" s="119" t="e">
        <f aca="true">OFFSET(U$4,ROW($B27)-ROW($B$4),-1,1,1)+OFFSET(CashFlow!$B36,0,COLUMN(U$4)-COLUMN($C$4),1,1)+OFFSET(CashFlow!$B40,0,COLUMN(U$4)-COLUMN($C$4),1,1)</f>
        <v>#VALUE!</v>
      </c>
      <c r="V27" s="119" t="e">
        <f aca="true">OFFSET(V$4,ROW($B27)-ROW($B$4),-1,1,1)+OFFSET(CashFlow!$B36,0,COLUMN(V$4)-COLUMN($C$4),1,1)+OFFSET(CashFlow!$B40,0,COLUMN(V$4)-COLUMN($C$4),1,1)</f>
        <v>#VALUE!</v>
      </c>
      <c r="W27" s="119" t="e">
        <f aca="true">OFFSET(W$4,ROW($B27)-ROW($B$4),-1,1,1)+OFFSET(CashFlow!$B36,0,COLUMN(W$4)-COLUMN($C$4),1,1)+OFFSET(CashFlow!$B40,0,COLUMN(W$4)-COLUMN($C$4),1,1)</f>
        <v>#VALUE!</v>
      </c>
      <c r="X27" s="119" t="e">
        <f aca="true">OFFSET(X$4,ROW($B27)-ROW($B$4),-1,1,1)+OFFSET(CashFlow!$B36,0,COLUMN(X$4)-COLUMN($C$4),1,1)+OFFSET(CashFlow!$B40,0,COLUMN(X$4)-COLUMN($C$4),1,1)</f>
        <v>#VALUE!</v>
      </c>
      <c r="Y27" s="119" t="e">
        <f aca="true">OFFSET(Y$4,ROW($B27)-ROW($B$4),-1,1,1)+OFFSET(CashFlow!$B36,0,COLUMN(Y$4)-COLUMN($C$4),1,1)+OFFSET(CashFlow!$B40,0,COLUMN(Y$4)-COLUMN($C$4),1,1)</f>
        <v>#VALUE!</v>
      </c>
      <c r="Z27" s="119" t="e">
        <f aca="true">OFFSET(Z$4,ROW($B27)-ROW($B$4),-1,1,1)+OFFSET(CashFlow!$B36,0,COLUMN(Z$4)-COLUMN($C$4),1,1)+OFFSET(CashFlow!$B40,0,COLUMN(Z$4)-COLUMN($C$4),1,1)</f>
        <v>#VALUE!</v>
      </c>
      <c r="AA27" s="119" t="e">
        <f aca="true">OFFSET(AA$4,ROW($B27)-ROW($B$4),-1,1,1)+OFFSET(CashFlow!$B36,0,COLUMN(AA$4)-COLUMN($C$4),1,1)+OFFSET(CashFlow!$B40,0,COLUMN(AA$4)-COLUMN($C$4),1,1)</f>
        <v>#VALUE!</v>
      </c>
      <c r="AB27" s="119" t="e">
        <f aca="true">OFFSET(AB$4,ROW($B27)-ROW($B$4),-1,1,1)+OFFSET(CashFlow!$B36,0,COLUMN(AB$4)-COLUMN($C$4),1,1)+OFFSET(CashFlow!$B40,0,COLUMN(AB$4)-COLUMN($C$4),1,1)</f>
        <v>#VALUE!</v>
      </c>
      <c r="AC27" s="119" t="e">
        <f aca="true">OFFSET(AC$4,ROW($B27)-ROW($B$4),-1,1,1)+OFFSET(CashFlow!$B36,0,COLUMN(AC$4)-COLUMN($C$4),1,1)+OFFSET(CashFlow!$B40,0,COLUMN(AC$4)-COLUMN($C$4),1,1)</f>
        <v>#VALUE!</v>
      </c>
      <c r="AD27" s="119" t="e">
        <f aca="true">OFFSET(AD$4,ROW($B27)-ROW($B$4),-1,1,1)+OFFSET(CashFlow!$B36,0,COLUMN(AD$4)-COLUMN($C$4),1,1)+OFFSET(CashFlow!$B40,0,COLUMN(AD$4)-COLUMN($C$4),1,1)</f>
        <v>#VALUE!</v>
      </c>
      <c r="AE27" s="119" t="e">
        <f aca="true">OFFSET(AE$4,ROW($B27)-ROW($B$4),-1,1,1)+OFFSET(CashFlow!$B36,0,COLUMN(AE$4)-COLUMN($C$4),1,1)+OFFSET(CashFlow!$B40,0,COLUMN(AE$4)-COLUMN($C$4),1,1)</f>
        <v>#VALUE!</v>
      </c>
      <c r="AF27" s="119" t="e">
        <f aca="true">OFFSET(AF$4,ROW($B27)-ROW($B$4),-1,1,1)+OFFSET(CashFlow!$B36,0,COLUMN(AF$4)-COLUMN($C$4),1,1)+OFFSET(CashFlow!$B40,0,COLUMN(AF$4)-COLUMN($C$4),1,1)</f>
        <v>#VALUE!</v>
      </c>
      <c r="AG27" s="119" t="e">
        <f aca="true">OFFSET(AG$4,ROW($B27)-ROW($B$4),-1,1,1)+OFFSET(CashFlow!$B36,0,COLUMN(AG$4)-COLUMN($C$4),1,1)+OFFSET(CashFlow!$B40,0,COLUMN(AG$4)-COLUMN($C$4),1,1)</f>
        <v>#VALUE!</v>
      </c>
      <c r="AH27" s="119" t="e">
        <f aca="true">OFFSET(AH$4,ROW($B27)-ROW($B$4),-1,1,1)+OFFSET(CashFlow!$B36,0,COLUMN(AH$4)-COLUMN($C$4),1,1)+OFFSET(CashFlow!$B40,0,COLUMN(AH$4)-COLUMN($C$4),1,1)</f>
        <v>#VALUE!</v>
      </c>
      <c r="AI27" s="119" t="e">
        <f aca="true">OFFSET(AI$4,ROW($B27)-ROW($B$4),-1,1,1)+OFFSET(CashFlow!$B36,0,COLUMN(AI$4)-COLUMN($C$4),1,1)+OFFSET(CashFlow!$B40,0,COLUMN(AI$4)-COLUMN($C$4),1,1)</f>
        <v>#VALUE!</v>
      </c>
      <c r="AJ27" s="119" t="e">
        <f aca="true">OFFSET(AJ$4,ROW($B27)-ROW($B$4),-1,1,1)+OFFSET(CashFlow!$B36,0,COLUMN(AJ$4)-COLUMN($C$4),1,1)+OFFSET(CashFlow!$B40,0,COLUMN(AJ$4)-COLUMN($C$4),1,1)</f>
        <v>#VALUE!</v>
      </c>
      <c r="AK27" s="119" t="e">
        <f aca="true">OFFSET(AK$4,ROW($B27)-ROW($B$4),-1,1,1)+OFFSET(CashFlow!$B36,0,COLUMN(AK$4)-COLUMN($C$4),1,1)+OFFSET(CashFlow!$B40,0,COLUMN(AK$4)-COLUMN($C$4),1,1)</f>
        <v>#VALUE!</v>
      </c>
      <c r="AL27" s="119" t="e">
        <f aca="true">OFFSET(AL$4,ROW($B27)-ROW($B$4),-1,1,1)+OFFSET(CashFlow!$B36,0,COLUMN(AL$4)-COLUMN($C$4),1,1)+OFFSET(CashFlow!$B40,0,COLUMN(AL$4)-COLUMN($C$4),1,1)</f>
        <v>#VALUE!</v>
      </c>
      <c r="AM27" s="119" t="e">
        <f aca="true">OFFSET(AM$4,ROW($B27)-ROW($B$4),-1,1,1)+OFFSET(CashFlow!$B36,0,COLUMN(AM$4)-COLUMN($C$4),1,1)+OFFSET(CashFlow!$B40,0,COLUMN(AM$4)-COLUMN($C$4),1,1)</f>
        <v>#VALUE!</v>
      </c>
      <c r="AN27" s="119" t="e">
        <f aca="true">OFFSET(AN$4,ROW($B27)-ROW($B$4),-1,1,1)+OFFSET(CashFlow!$B36,0,COLUMN(AN$4)-COLUMN($C$4),1,1)+OFFSET(CashFlow!$B40,0,COLUMN(AN$4)-COLUMN($C$4),1,1)</f>
        <v>#VALUE!</v>
      </c>
      <c r="AO27" s="119" t="e">
        <f aca="true">OFFSET(AO$4,ROW($B27)-ROW($B$4),-1,1,1)+OFFSET(CashFlow!$B36,0,COLUMN(AO$4)-COLUMN($C$4),1,1)+OFFSET(CashFlow!$B40,0,COLUMN(AO$4)-COLUMN($C$4),1,1)</f>
        <v>#VALUE!</v>
      </c>
      <c r="AP27" s="119" t="e">
        <f aca="true">OFFSET(AP$4,ROW($B27)-ROW($B$4),-1,1,1)+OFFSET(CashFlow!$B36,0,COLUMN(AP$4)-COLUMN($C$4),1,1)+OFFSET(CashFlow!$B40,0,COLUMN(AP$4)-COLUMN($C$4),1,1)</f>
        <v>#VALUE!</v>
      </c>
      <c r="AQ27" s="119" t="e">
        <f aca="true">OFFSET(AQ$4,ROW($B27)-ROW($B$4),-1,1,1)+OFFSET(CashFlow!$B36,0,COLUMN(AQ$4)-COLUMN($C$4),1,1)+OFFSET(CashFlow!$B40,0,COLUMN(AQ$4)-COLUMN($C$4),1,1)</f>
        <v>#VALUE!</v>
      </c>
      <c r="AR27" s="119" t="e">
        <f aca="true">OFFSET(AR$4,ROW($B27)-ROW($B$4),-1,1,1)+OFFSET(CashFlow!$B36,0,COLUMN(AR$4)-COLUMN($C$4),1,1)+OFFSET(CashFlow!$B40,0,COLUMN(AR$4)-COLUMN($C$4),1,1)</f>
        <v>#VALUE!</v>
      </c>
      <c r="AS27" s="119" t="e">
        <f aca="true">OFFSET(AS$4,ROW($B27)-ROW($B$4),-1,1,1)+OFFSET(CashFlow!$B36,0,COLUMN(AS$4)-COLUMN($C$4),1,1)+OFFSET(CashFlow!$B40,0,COLUMN(AS$4)-COLUMN($C$4),1,1)</f>
        <v>#VALUE!</v>
      </c>
      <c r="AT27" s="119" t="e">
        <f aca="true">OFFSET(AT$4,ROW($B27)-ROW($B$4),-1,1,1)+OFFSET(CashFlow!$B36,0,COLUMN(AT$4)-COLUMN($C$4),1,1)+OFFSET(CashFlow!$B40,0,COLUMN(AT$4)-COLUMN($C$4),1,1)</f>
        <v>#VALUE!</v>
      </c>
      <c r="AU27" s="119" t="e">
        <f aca="true">OFFSET(AU$4,ROW($B27)-ROW($B$4),-1,1,1)+OFFSET(CashFlow!$B36,0,COLUMN(AU$4)-COLUMN($C$4),1,1)+OFFSET(CashFlow!$B40,0,COLUMN(AU$4)-COLUMN($C$4),1,1)</f>
        <v>#VALUE!</v>
      </c>
      <c r="AV27" s="119" t="e">
        <f aca="true">OFFSET(AV$4,ROW($B27)-ROW($B$4),-1,1,1)+OFFSET(CashFlow!$B36,0,COLUMN(AV$4)-COLUMN($C$4),1,1)+OFFSET(CashFlow!$B40,0,COLUMN(AV$4)-COLUMN($C$4),1,1)</f>
        <v>#VALUE!</v>
      </c>
      <c r="AW27" s="119" t="e">
        <f aca="true">OFFSET(AW$4,ROW($B27)-ROW($B$4),-1,1,1)+OFFSET(CashFlow!$B36,0,COLUMN(AW$4)-COLUMN($C$4),1,1)+OFFSET(CashFlow!$B40,0,COLUMN(AW$4)-COLUMN($C$4),1,1)</f>
        <v>#VALUE!</v>
      </c>
      <c r="AX27" s="119" t="e">
        <f aca="true">OFFSET(AX$4,ROW($B27)-ROW($B$4),-1,1,1)+OFFSET(CashFlow!$B36,0,COLUMN(AX$4)-COLUMN($C$4),1,1)+OFFSET(CashFlow!$B40,0,COLUMN(AX$4)-COLUMN($C$4),1,1)</f>
        <v>#VALUE!</v>
      </c>
      <c r="AY27" s="119" t="e">
        <f aca="true">OFFSET(AY$4,ROW($B27)-ROW($B$4),-1,1,1)+OFFSET(CashFlow!$B36,0,COLUMN(AY$4)-COLUMN($C$4),1,1)+OFFSET(CashFlow!$B40,0,COLUMN(AY$4)-COLUMN($C$4),1,1)</f>
        <v>#VALUE!</v>
      </c>
      <c r="AZ27" s="119" t="e">
        <f aca="true">OFFSET(AZ$4,ROW($B27)-ROW($B$4),-1,1,1)+OFFSET(CashFlow!$B36,0,COLUMN(AZ$4)-COLUMN($C$4),1,1)+OFFSET(CashFlow!$B40,0,COLUMN(AZ$4)-COLUMN($C$4),1,1)</f>
        <v>#VALUE!</v>
      </c>
      <c r="BA27" s="119" t="e">
        <f aca="true">OFFSET(BA$4,ROW($B27)-ROW($B$4),-1,1,1)+OFFSET(CashFlow!$B36,0,COLUMN(BA$4)-COLUMN($C$4),1,1)+OFFSET(CashFlow!$B40,0,COLUMN(BA$4)-COLUMN($C$4),1,1)</f>
        <v>#VALUE!</v>
      </c>
      <c r="BB27" s="119" t="e">
        <f aca="true">OFFSET(BB$4,ROW($B27)-ROW($B$4),-1,1,1)+OFFSET(CashFlow!$B36,0,COLUMN(BB$4)-COLUMN($C$4),1,1)+OFFSET(CashFlow!$B40,0,COLUMN(BB$4)-COLUMN($C$4),1,1)</f>
        <v>#VALUE!</v>
      </c>
      <c r="BC27" s="119" t="e">
        <f aca="true">OFFSET(BC$4,ROW($B27)-ROW($B$4),-1,1,1)+OFFSET(CashFlow!$B36,0,COLUMN(BC$4)-COLUMN($C$4),1,1)+OFFSET(CashFlow!$B40,0,COLUMN(BC$4)-COLUMN($C$4),1,1)</f>
        <v>#VALUE!</v>
      </c>
      <c r="BD27" s="120" t="e">
        <f aca="true">OFFSET($B27,0,Assumptions!$C$8+1,1,1)</f>
        <v>#VALUE!</v>
      </c>
      <c r="BE27" s="120" t="e">
        <f aca="true">OFFSET($B27,0,SUM(Assumptions!$C$8:$C$9)+1,1,1)</f>
        <v>#VALUE!</v>
      </c>
      <c r="BF27" s="120" t="e">
        <f aca="true">OFFSET($B27,0,SUM(Assumptions!$C$8:$C$10)+1,1,1)</f>
        <v>#VALUE!</v>
      </c>
      <c r="BG27" s="120" t="e">
        <f aca="true">OFFSET($B27,0,SUM(Assumptions!$C$8:$C$11)+1,1,1)</f>
        <v>#VALUE!</v>
      </c>
      <c r="BH27" s="120" t="e">
        <f aca="false">BG27</f>
        <v>#VALUE!</v>
      </c>
    </row>
    <row r="28" s="121" customFormat="true" ht="15.75" hidden="false" customHeight="true" outlineLevel="0" collapsed="false">
      <c r="A28" s="15" t="s">
        <v>237</v>
      </c>
      <c r="B28" s="118" t="s">
        <v>294</v>
      </c>
      <c r="C28" s="68" t="n">
        <f aca="false">-SUMIF(Assumptions!$A$81:$C$104,$A28,Assumptions!$C$81:$C$104)</f>
        <v>0</v>
      </c>
      <c r="D28" s="119" t="n">
        <f aca="true">OFFSET(D$4,ROW($B28)-ROW($B$4),-1,1,1)+OFFSET(CashFlow!$B37,0,COLUMN(D$4)-COLUMN($C$4),1,1)+OFFSET(CashFlow!$B41,0,COLUMN(D$4)-COLUMN($C$4),1,1)</f>
        <v>0</v>
      </c>
      <c r="E28" s="119" t="n">
        <f aca="true">OFFSET(E$4,ROW($B28)-ROW($B$4),-1,1,1)+OFFSET(CashFlow!$B37,0,COLUMN(E$4)-COLUMN($C$4),1,1)+OFFSET(CashFlow!$B41,0,COLUMN(E$4)-COLUMN($C$4),1,1)</f>
        <v>0</v>
      </c>
      <c r="F28" s="119" t="n">
        <f aca="true">OFFSET(F$4,ROW($B28)-ROW($B$4),-1,1,1)+OFFSET(CashFlow!$B37,0,COLUMN(F$4)-COLUMN($C$4),1,1)+OFFSET(CashFlow!$B41,0,COLUMN(F$4)-COLUMN($C$4),1,1)</f>
        <v>0</v>
      </c>
      <c r="G28" s="119" t="n">
        <f aca="true">OFFSET(G$4,ROW($B28)-ROW($B$4),-1,1,1)+OFFSET(CashFlow!$B37,0,COLUMN(G$4)-COLUMN($C$4),1,1)+OFFSET(CashFlow!$B41,0,COLUMN(G$4)-COLUMN($C$4),1,1)</f>
        <v>0</v>
      </c>
      <c r="H28" s="119" t="e">
        <f aca="true">OFFSET(H$4,ROW($B28)-ROW($B$4),-1,1,1)+OFFSET(CashFlow!$B37,0,COLUMN(H$4)-COLUMN($C$4),1,1)+OFFSET(CashFlow!$B41,0,COLUMN(H$4)-COLUMN($C$4),1,1)</f>
        <v>#VALUE!</v>
      </c>
      <c r="I28" s="119" t="e">
        <f aca="true">OFFSET(I$4,ROW($B28)-ROW($B$4),-1,1,1)+OFFSET(CashFlow!$B37,0,COLUMN(I$4)-COLUMN($C$4),1,1)+OFFSET(CashFlow!$B41,0,COLUMN(I$4)-COLUMN($C$4),1,1)</f>
        <v>#VALUE!</v>
      </c>
      <c r="J28" s="119" t="e">
        <f aca="true">OFFSET(J$4,ROW($B28)-ROW($B$4),-1,1,1)+OFFSET(CashFlow!$B37,0,COLUMN(J$4)-COLUMN($C$4),1,1)+OFFSET(CashFlow!$B41,0,COLUMN(J$4)-COLUMN($C$4),1,1)</f>
        <v>#VALUE!</v>
      </c>
      <c r="K28" s="119" t="e">
        <f aca="true">OFFSET(K$4,ROW($B28)-ROW($B$4),-1,1,1)+OFFSET(CashFlow!$B37,0,COLUMN(K$4)-COLUMN($C$4),1,1)+OFFSET(CashFlow!$B41,0,COLUMN(K$4)-COLUMN($C$4),1,1)</f>
        <v>#VALUE!</v>
      </c>
      <c r="L28" s="119" t="e">
        <f aca="true">OFFSET(L$4,ROW($B28)-ROW($B$4),-1,1,1)+OFFSET(CashFlow!$B37,0,COLUMN(L$4)-COLUMN($C$4),1,1)+OFFSET(CashFlow!$B41,0,COLUMN(L$4)-COLUMN($C$4),1,1)</f>
        <v>#VALUE!</v>
      </c>
      <c r="M28" s="119" t="e">
        <f aca="true">OFFSET(M$4,ROW($B28)-ROW($B$4),-1,1,1)+OFFSET(CashFlow!$B37,0,COLUMN(M$4)-COLUMN($C$4),1,1)+OFFSET(CashFlow!$B41,0,COLUMN(M$4)-COLUMN($C$4),1,1)</f>
        <v>#VALUE!</v>
      </c>
      <c r="N28" s="119" t="e">
        <f aca="true">OFFSET(N$4,ROW($B28)-ROW($B$4),-1,1,1)+OFFSET(CashFlow!$B37,0,COLUMN(N$4)-COLUMN($C$4),1,1)+OFFSET(CashFlow!$B41,0,COLUMN(N$4)-COLUMN($C$4),1,1)</f>
        <v>#VALUE!</v>
      </c>
      <c r="O28" s="119" t="e">
        <f aca="true">OFFSET(O$4,ROW($B28)-ROW($B$4),-1,1,1)+OFFSET(CashFlow!$B37,0,COLUMN(O$4)-COLUMN($C$4),1,1)+OFFSET(CashFlow!$B41,0,COLUMN(O$4)-COLUMN($C$4),1,1)</f>
        <v>#VALUE!</v>
      </c>
      <c r="P28" s="119" t="e">
        <f aca="true">OFFSET(P$4,ROW($B28)-ROW($B$4),-1,1,1)+OFFSET(CashFlow!$B37,0,COLUMN(P$4)-COLUMN($C$4),1,1)+OFFSET(CashFlow!$B41,0,COLUMN(P$4)-COLUMN($C$4),1,1)</f>
        <v>#VALUE!</v>
      </c>
      <c r="Q28" s="119" t="e">
        <f aca="true">OFFSET(Q$4,ROW($B28)-ROW($B$4),-1,1,1)+OFFSET(CashFlow!$B37,0,COLUMN(Q$4)-COLUMN($C$4),1,1)+OFFSET(CashFlow!$B41,0,COLUMN(Q$4)-COLUMN($C$4),1,1)</f>
        <v>#VALUE!</v>
      </c>
      <c r="R28" s="119" t="e">
        <f aca="true">OFFSET(R$4,ROW($B28)-ROW($B$4),-1,1,1)+OFFSET(CashFlow!$B37,0,COLUMN(R$4)-COLUMN($C$4),1,1)+OFFSET(CashFlow!$B41,0,COLUMN(R$4)-COLUMN($C$4),1,1)</f>
        <v>#VALUE!</v>
      </c>
      <c r="S28" s="119" t="e">
        <f aca="true">OFFSET(S$4,ROW($B28)-ROW($B$4),-1,1,1)+OFFSET(CashFlow!$B37,0,COLUMN(S$4)-COLUMN($C$4),1,1)+OFFSET(CashFlow!$B41,0,COLUMN(S$4)-COLUMN($C$4),1,1)</f>
        <v>#VALUE!</v>
      </c>
      <c r="T28" s="119" t="e">
        <f aca="true">OFFSET(T$4,ROW($B28)-ROW($B$4),-1,1,1)+OFFSET(CashFlow!$B37,0,COLUMN(T$4)-COLUMN($C$4),1,1)+OFFSET(CashFlow!$B41,0,COLUMN(T$4)-COLUMN($C$4),1,1)</f>
        <v>#VALUE!</v>
      </c>
      <c r="U28" s="119" t="e">
        <f aca="true">OFFSET(U$4,ROW($B28)-ROW($B$4),-1,1,1)+OFFSET(CashFlow!$B37,0,COLUMN(U$4)-COLUMN($C$4),1,1)+OFFSET(CashFlow!$B41,0,COLUMN(U$4)-COLUMN($C$4),1,1)</f>
        <v>#VALUE!</v>
      </c>
      <c r="V28" s="119" t="e">
        <f aca="true">OFFSET(V$4,ROW($B28)-ROW($B$4),-1,1,1)+OFFSET(CashFlow!$B37,0,COLUMN(V$4)-COLUMN($C$4),1,1)+OFFSET(CashFlow!$B41,0,COLUMN(V$4)-COLUMN($C$4),1,1)</f>
        <v>#VALUE!</v>
      </c>
      <c r="W28" s="119" t="e">
        <f aca="true">OFFSET(W$4,ROW($B28)-ROW($B$4),-1,1,1)+OFFSET(CashFlow!$B37,0,COLUMN(W$4)-COLUMN($C$4),1,1)+OFFSET(CashFlow!$B41,0,COLUMN(W$4)-COLUMN($C$4),1,1)</f>
        <v>#VALUE!</v>
      </c>
      <c r="X28" s="119" t="e">
        <f aca="true">OFFSET(X$4,ROW($B28)-ROW($B$4),-1,1,1)+OFFSET(CashFlow!$B37,0,COLUMN(X$4)-COLUMN($C$4),1,1)+OFFSET(CashFlow!$B41,0,COLUMN(X$4)-COLUMN($C$4),1,1)</f>
        <v>#VALUE!</v>
      </c>
      <c r="Y28" s="119" t="e">
        <f aca="true">OFFSET(Y$4,ROW($B28)-ROW($B$4),-1,1,1)+OFFSET(CashFlow!$B37,0,COLUMN(Y$4)-COLUMN($C$4),1,1)+OFFSET(CashFlow!$B41,0,COLUMN(Y$4)-COLUMN($C$4),1,1)</f>
        <v>#VALUE!</v>
      </c>
      <c r="Z28" s="119" t="e">
        <f aca="true">OFFSET(Z$4,ROW($B28)-ROW($B$4),-1,1,1)+OFFSET(CashFlow!$B37,0,COLUMN(Z$4)-COLUMN($C$4),1,1)+OFFSET(CashFlow!$B41,0,COLUMN(Z$4)-COLUMN($C$4),1,1)</f>
        <v>#VALUE!</v>
      </c>
      <c r="AA28" s="119" t="e">
        <f aca="true">OFFSET(AA$4,ROW($B28)-ROW($B$4),-1,1,1)+OFFSET(CashFlow!$B37,0,COLUMN(AA$4)-COLUMN($C$4),1,1)+OFFSET(CashFlow!$B41,0,COLUMN(AA$4)-COLUMN($C$4),1,1)</f>
        <v>#VALUE!</v>
      </c>
      <c r="AB28" s="119" t="e">
        <f aca="true">OFFSET(AB$4,ROW($B28)-ROW($B$4),-1,1,1)+OFFSET(CashFlow!$B37,0,COLUMN(AB$4)-COLUMN($C$4),1,1)+OFFSET(CashFlow!$B41,0,COLUMN(AB$4)-COLUMN($C$4),1,1)</f>
        <v>#VALUE!</v>
      </c>
      <c r="AC28" s="119" t="e">
        <f aca="true">OFFSET(AC$4,ROW($B28)-ROW($B$4),-1,1,1)+OFFSET(CashFlow!$B37,0,COLUMN(AC$4)-COLUMN($C$4),1,1)+OFFSET(CashFlow!$B41,0,COLUMN(AC$4)-COLUMN($C$4),1,1)</f>
        <v>#VALUE!</v>
      </c>
      <c r="AD28" s="119" t="e">
        <f aca="true">OFFSET(AD$4,ROW($B28)-ROW($B$4),-1,1,1)+OFFSET(CashFlow!$B37,0,COLUMN(AD$4)-COLUMN($C$4),1,1)+OFFSET(CashFlow!$B41,0,COLUMN(AD$4)-COLUMN($C$4),1,1)</f>
        <v>#VALUE!</v>
      </c>
      <c r="AE28" s="119" t="e">
        <f aca="true">OFFSET(AE$4,ROW($B28)-ROW($B$4),-1,1,1)+OFFSET(CashFlow!$B37,0,COLUMN(AE$4)-COLUMN($C$4),1,1)+OFFSET(CashFlow!$B41,0,COLUMN(AE$4)-COLUMN($C$4),1,1)</f>
        <v>#VALUE!</v>
      </c>
      <c r="AF28" s="119" t="e">
        <f aca="true">OFFSET(AF$4,ROW($B28)-ROW($B$4),-1,1,1)+OFFSET(CashFlow!$B37,0,COLUMN(AF$4)-COLUMN($C$4),1,1)+OFFSET(CashFlow!$B41,0,COLUMN(AF$4)-COLUMN($C$4),1,1)</f>
        <v>#VALUE!</v>
      </c>
      <c r="AG28" s="119" t="e">
        <f aca="true">OFFSET(AG$4,ROW($B28)-ROW($B$4),-1,1,1)+OFFSET(CashFlow!$B37,0,COLUMN(AG$4)-COLUMN($C$4),1,1)+OFFSET(CashFlow!$B41,0,COLUMN(AG$4)-COLUMN($C$4),1,1)</f>
        <v>#VALUE!</v>
      </c>
      <c r="AH28" s="119" t="e">
        <f aca="true">OFFSET(AH$4,ROW($B28)-ROW($B$4),-1,1,1)+OFFSET(CashFlow!$B37,0,COLUMN(AH$4)-COLUMN($C$4),1,1)+OFFSET(CashFlow!$B41,0,COLUMN(AH$4)-COLUMN($C$4),1,1)</f>
        <v>#VALUE!</v>
      </c>
      <c r="AI28" s="119" t="e">
        <f aca="true">OFFSET(AI$4,ROW($B28)-ROW($B$4),-1,1,1)+OFFSET(CashFlow!$B37,0,COLUMN(AI$4)-COLUMN($C$4),1,1)+OFFSET(CashFlow!$B41,0,COLUMN(AI$4)-COLUMN($C$4),1,1)</f>
        <v>#VALUE!</v>
      </c>
      <c r="AJ28" s="119" t="e">
        <f aca="true">OFFSET(AJ$4,ROW($B28)-ROW($B$4),-1,1,1)+OFFSET(CashFlow!$B37,0,COLUMN(AJ$4)-COLUMN($C$4),1,1)+OFFSET(CashFlow!$B41,0,COLUMN(AJ$4)-COLUMN($C$4),1,1)</f>
        <v>#VALUE!</v>
      </c>
      <c r="AK28" s="119" t="e">
        <f aca="true">OFFSET(AK$4,ROW($B28)-ROW($B$4),-1,1,1)+OFFSET(CashFlow!$B37,0,COLUMN(AK$4)-COLUMN($C$4),1,1)+OFFSET(CashFlow!$B41,0,COLUMN(AK$4)-COLUMN($C$4),1,1)</f>
        <v>#VALUE!</v>
      </c>
      <c r="AL28" s="119" t="e">
        <f aca="true">OFFSET(AL$4,ROW($B28)-ROW($B$4),-1,1,1)+OFFSET(CashFlow!$B37,0,COLUMN(AL$4)-COLUMN($C$4),1,1)+OFFSET(CashFlow!$B41,0,COLUMN(AL$4)-COLUMN($C$4),1,1)</f>
        <v>#VALUE!</v>
      </c>
      <c r="AM28" s="119" t="e">
        <f aca="true">OFFSET(AM$4,ROW($B28)-ROW($B$4),-1,1,1)+OFFSET(CashFlow!$B37,0,COLUMN(AM$4)-COLUMN($C$4),1,1)+OFFSET(CashFlow!$B41,0,COLUMN(AM$4)-COLUMN($C$4),1,1)</f>
        <v>#VALUE!</v>
      </c>
      <c r="AN28" s="119" t="e">
        <f aca="true">OFFSET(AN$4,ROW($B28)-ROW($B$4),-1,1,1)+OFFSET(CashFlow!$B37,0,COLUMN(AN$4)-COLUMN($C$4),1,1)+OFFSET(CashFlow!$B41,0,COLUMN(AN$4)-COLUMN($C$4),1,1)</f>
        <v>#VALUE!</v>
      </c>
      <c r="AO28" s="119" t="e">
        <f aca="true">OFFSET(AO$4,ROW($B28)-ROW($B$4),-1,1,1)+OFFSET(CashFlow!$B37,0,COLUMN(AO$4)-COLUMN($C$4),1,1)+OFFSET(CashFlow!$B41,0,COLUMN(AO$4)-COLUMN($C$4),1,1)</f>
        <v>#VALUE!</v>
      </c>
      <c r="AP28" s="119" t="e">
        <f aca="true">OFFSET(AP$4,ROW($B28)-ROW($B$4),-1,1,1)+OFFSET(CashFlow!$B37,0,COLUMN(AP$4)-COLUMN($C$4),1,1)+OFFSET(CashFlow!$B41,0,COLUMN(AP$4)-COLUMN($C$4),1,1)</f>
        <v>#VALUE!</v>
      </c>
      <c r="AQ28" s="119" t="e">
        <f aca="true">OFFSET(AQ$4,ROW($B28)-ROW($B$4),-1,1,1)+OFFSET(CashFlow!$B37,0,COLUMN(AQ$4)-COLUMN($C$4),1,1)+OFFSET(CashFlow!$B41,0,COLUMN(AQ$4)-COLUMN($C$4),1,1)</f>
        <v>#VALUE!</v>
      </c>
      <c r="AR28" s="119" t="e">
        <f aca="true">OFFSET(AR$4,ROW($B28)-ROW($B$4),-1,1,1)+OFFSET(CashFlow!$B37,0,COLUMN(AR$4)-COLUMN($C$4),1,1)+OFFSET(CashFlow!$B41,0,COLUMN(AR$4)-COLUMN($C$4),1,1)</f>
        <v>#VALUE!</v>
      </c>
      <c r="AS28" s="119" t="e">
        <f aca="true">OFFSET(AS$4,ROW($B28)-ROW($B$4),-1,1,1)+OFFSET(CashFlow!$B37,0,COLUMN(AS$4)-COLUMN($C$4),1,1)+OFFSET(CashFlow!$B41,0,COLUMN(AS$4)-COLUMN($C$4),1,1)</f>
        <v>#VALUE!</v>
      </c>
      <c r="AT28" s="119" t="e">
        <f aca="true">OFFSET(AT$4,ROW($B28)-ROW($B$4),-1,1,1)+OFFSET(CashFlow!$B37,0,COLUMN(AT$4)-COLUMN($C$4),1,1)+OFFSET(CashFlow!$B41,0,COLUMN(AT$4)-COLUMN($C$4),1,1)</f>
        <v>#VALUE!</v>
      </c>
      <c r="AU28" s="119" t="e">
        <f aca="true">OFFSET(AU$4,ROW($B28)-ROW($B$4),-1,1,1)+OFFSET(CashFlow!$B37,0,COLUMN(AU$4)-COLUMN($C$4),1,1)+OFFSET(CashFlow!$B41,0,COLUMN(AU$4)-COLUMN($C$4),1,1)</f>
        <v>#VALUE!</v>
      </c>
      <c r="AV28" s="119" t="e">
        <f aca="true">OFFSET(AV$4,ROW($B28)-ROW($B$4),-1,1,1)+OFFSET(CashFlow!$B37,0,COLUMN(AV$4)-COLUMN($C$4),1,1)+OFFSET(CashFlow!$B41,0,COLUMN(AV$4)-COLUMN($C$4),1,1)</f>
        <v>#VALUE!</v>
      </c>
      <c r="AW28" s="119" t="e">
        <f aca="true">OFFSET(AW$4,ROW($B28)-ROW($B$4),-1,1,1)+OFFSET(CashFlow!$B37,0,COLUMN(AW$4)-COLUMN($C$4),1,1)+OFFSET(CashFlow!$B41,0,COLUMN(AW$4)-COLUMN($C$4),1,1)</f>
        <v>#VALUE!</v>
      </c>
      <c r="AX28" s="119" t="e">
        <f aca="true">OFFSET(AX$4,ROW($B28)-ROW($B$4),-1,1,1)+OFFSET(CashFlow!$B37,0,COLUMN(AX$4)-COLUMN($C$4),1,1)+OFFSET(CashFlow!$B41,0,COLUMN(AX$4)-COLUMN($C$4),1,1)</f>
        <v>#VALUE!</v>
      </c>
      <c r="AY28" s="119" t="e">
        <f aca="true">OFFSET(AY$4,ROW($B28)-ROW($B$4),-1,1,1)+OFFSET(CashFlow!$B37,0,COLUMN(AY$4)-COLUMN($C$4),1,1)+OFFSET(CashFlow!$B41,0,COLUMN(AY$4)-COLUMN($C$4),1,1)</f>
        <v>#VALUE!</v>
      </c>
      <c r="AZ28" s="119" t="e">
        <f aca="true">OFFSET(AZ$4,ROW($B28)-ROW($B$4),-1,1,1)+OFFSET(CashFlow!$B37,0,COLUMN(AZ$4)-COLUMN($C$4),1,1)+OFFSET(CashFlow!$B41,0,COLUMN(AZ$4)-COLUMN($C$4),1,1)</f>
        <v>#VALUE!</v>
      </c>
      <c r="BA28" s="119" t="e">
        <f aca="true">OFFSET(BA$4,ROW($B28)-ROW($B$4),-1,1,1)+OFFSET(CashFlow!$B37,0,COLUMN(BA$4)-COLUMN($C$4),1,1)+OFFSET(CashFlow!$B41,0,COLUMN(BA$4)-COLUMN($C$4),1,1)</f>
        <v>#VALUE!</v>
      </c>
      <c r="BB28" s="119" t="e">
        <f aca="true">OFFSET(BB$4,ROW($B28)-ROW($B$4),-1,1,1)+OFFSET(CashFlow!$B37,0,COLUMN(BB$4)-COLUMN($C$4),1,1)+OFFSET(CashFlow!$B41,0,COLUMN(BB$4)-COLUMN($C$4),1,1)</f>
        <v>#VALUE!</v>
      </c>
      <c r="BC28" s="119" t="e">
        <f aca="true">OFFSET(BC$4,ROW($B28)-ROW($B$4),-1,1,1)+OFFSET(CashFlow!$B37,0,COLUMN(BC$4)-COLUMN($C$4),1,1)+OFFSET(CashFlow!$B41,0,COLUMN(BC$4)-COLUMN($C$4),1,1)</f>
        <v>#VALUE!</v>
      </c>
      <c r="BD28" s="120" t="e">
        <f aca="true">OFFSET($B28,0,Assumptions!$C$8+1,1,1)</f>
        <v>#VALUE!</v>
      </c>
      <c r="BE28" s="120" t="e">
        <f aca="true">OFFSET($B28,0,SUM(Assumptions!$C$8:$C$9)+1,1,1)</f>
        <v>#VALUE!</v>
      </c>
      <c r="BF28" s="120" t="e">
        <f aca="true">OFFSET($B28,0,SUM(Assumptions!$C$8:$C$10)+1,1,1)</f>
        <v>#VALUE!</v>
      </c>
      <c r="BG28" s="120" t="e">
        <f aca="true">OFFSET($B28,0,SUM(Assumptions!$C$8:$C$11)+1,1,1)</f>
        <v>#VALUE!</v>
      </c>
      <c r="BH28" s="120" t="e">
        <f aca="false">BG28</f>
        <v>#VALUE!</v>
      </c>
    </row>
    <row r="29" s="121" customFormat="true" ht="15.75" hidden="false" customHeight="true" outlineLevel="0" collapsed="false">
      <c r="A29" s="15" t="s">
        <v>239</v>
      </c>
      <c r="B29" s="118" t="s">
        <v>295</v>
      </c>
      <c r="C29" s="68" t="n">
        <f aca="false">-SUMIF(Assumptions!$A$81:$C$104,$A29,Assumptions!$C$81:$C$104)</f>
        <v>425000</v>
      </c>
      <c r="D29" s="119" t="n">
        <f aca="true">OFFSET(D$4,ROW($B29)-ROW($B$4),-1,1,1)+OFFSET(CashFlow!$B38,0,COLUMN(D$4)-COLUMN($C$4),1,1)+OFFSET(CashFlow!$B42,0,COLUMN(D$4)-COLUMN($C$4),1,1)</f>
        <v>425000</v>
      </c>
      <c r="E29" s="119" t="e">
        <f aca="true">OFFSET(E$4,ROW($B29)-ROW($B$4),-1,1,1)+OFFSET(CashFlow!$B38,0,COLUMN(E$4)-COLUMN($C$4),1,1)+OFFSET(CashFlow!$B42,0,COLUMN(E$4)-COLUMN($C$4),1,1)</f>
        <v>#VALUE!</v>
      </c>
      <c r="F29" s="119" t="e">
        <f aca="true">OFFSET(F$4,ROW($B29)-ROW($B$4),-1,1,1)+OFFSET(CashFlow!$B38,0,COLUMN(F$4)-COLUMN($C$4),1,1)+OFFSET(CashFlow!$B42,0,COLUMN(F$4)-COLUMN($C$4),1,1)</f>
        <v>#VALUE!</v>
      </c>
      <c r="G29" s="119" t="e">
        <f aca="true">OFFSET(G$4,ROW($B29)-ROW($B$4),-1,1,1)+OFFSET(CashFlow!$B38,0,COLUMN(G$4)-COLUMN($C$4),1,1)+OFFSET(CashFlow!$B42,0,COLUMN(G$4)-COLUMN($C$4),1,1)</f>
        <v>#VALUE!</v>
      </c>
      <c r="H29" s="119" t="e">
        <f aca="true">OFFSET(H$4,ROW($B29)-ROW($B$4),-1,1,1)+OFFSET(CashFlow!$B38,0,COLUMN(H$4)-COLUMN($C$4),1,1)+OFFSET(CashFlow!$B42,0,COLUMN(H$4)-COLUMN($C$4),1,1)</f>
        <v>#VALUE!</v>
      </c>
      <c r="I29" s="119" t="e">
        <f aca="true">OFFSET(I$4,ROW($B29)-ROW($B$4),-1,1,1)+OFFSET(CashFlow!$B38,0,COLUMN(I$4)-COLUMN($C$4),1,1)+OFFSET(CashFlow!$B42,0,COLUMN(I$4)-COLUMN($C$4),1,1)</f>
        <v>#VALUE!</v>
      </c>
      <c r="J29" s="119" t="e">
        <f aca="true">OFFSET(J$4,ROW($B29)-ROW($B$4),-1,1,1)+OFFSET(CashFlow!$B38,0,COLUMN(J$4)-COLUMN($C$4),1,1)+OFFSET(CashFlow!$B42,0,COLUMN(J$4)-COLUMN($C$4),1,1)</f>
        <v>#VALUE!</v>
      </c>
      <c r="K29" s="119" t="e">
        <f aca="true">OFFSET(K$4,ROW($B29)-ROW($B$4),-1,1,1)+OFFSET(CashFlow!$B38,0,COLUMN(K$4)-COLUMN($C$4),1,1)+OFFSET(CashFlow!$B42,0,COLUMN(K$4)-COLUMN($C$4),1,1)</f>
        <v>#VALUE!</v>
      </c>
      <c r="L29" s="119" t="e">
        <f aca="true">OFFSET(L$4,ROW($B29)-ROW($B$4),-1,1,1)+OFFSET(CashFlow!$B38,0,COLUMN(L$4)-COLUMN($C$4),1,1)+OFFSET(CashFlow!$B42,0,COLUMN(L$4)-COLUMN($C$4),1,1)</f>
        <v>#VALUE!</v>
      </c>
      <c r="M29" s="119" t="e">
        <f aca="true">OFFSET(M$4,ROW($B29)-ROW($B$4),-1,1,1)+OFFSET(CashFlow!$B38,0,COLUMN(M$4)-COLUMN($C$4),1,1)+OFFSET(CashFlow!$B42,0,COLUMN(M$4)-COLUMN($C$4),1,1)</f>
        <v>#VALUE!</v>
      </c>
      <c r="N29" s="119" t="e">
        <f aca="true">OFFSET(N$4,ROW($B29)-ROW($B$4),-1,1,1)+OFFSET(CashFlow!$B38,0,COLUMN(N$4)-COLUMN($C$4),1,1)+OFFSET(CashFlow!$B42,0,COLUMN(N$4)-COLUMN($C$4),1,1)</f>
        <v>#VALUE!</v>
      </c>
      <c r="O29" s="119" t="e">
        <f aca="true">OFFSET(O$4,ROW($B29)-ROW($B$4),-1,1,1)+OFFSET(CashFlow!$B38,0,COLUMN(O$4)-COLUMN($C$4),1,1)+OFFSET(CashFlow!$B42,0,COLUMN(O$4)-COLUMN($C$4),1,1)</f>
        <v>#VALUE!</v>
      </c>
      <c r="P29" s="119" t="e">
        <f aca="true">OFFSET(P$4,ROW($B29)-ROW($B$4),-1,1,1)+OFFSET(CashFlow!$B38,0,COLUMN(P$4)-COLUMN($C$4),1,1)+OFFSET(CashFlow!$B42,0,COLUMN(P$4)-COLUMN($C$4),1,1)</f>
        <v>#VALUE!</v>
      </c>
      <c r="Q29" s="119" t="e">
        <f aca="true">OFFSET(Q$4,ROW($B29)-ROW($B$4),-1,1,1)+OFFSET(CashFlow!$B38,0,COLUMN(Q$4)-COLUMN($C$4),1,1)+OFFSET(CashFlow!$B42,0,COLUMN(Q$4)-COLUMN($C$4),1,1)</f>
        <v>#VALUE!</v>
      </c>
      <c r="R29" s="119" t="e">
        <f aca="true">OFFSET(R$4,ROW($B29)-ROW($B$4),-1,1,1)+OFFSET(CashFlow!$B38,0,COLUMN(R$4)-COLUMN($C$4),1,1)+OFFSET(CashFlow!$B42,0,COLUMN(R$4)-COLUMN($C$4),1,1)</f>
        <v>#VALUE!</v>
      </c>
      <c r="S29" s="119" t="e">
        <f aca="true">OFFSET(S$4,ROW($B29)-ROW($B$4),-1,1,1)+OFFSET(CashFlow!$B38,0,COLUMN(S$4)-COLUMN($C$4),1,1)+OFFSET(CashFlow!$B42,0,COLUMN(S$4)-COLUMN($C$4),1,1)</f>
        <v>#VALUE!</v>
      </c>
      <c r="T29" s="119" t="e">
        <f aca="true">OFFSET(T$4,ROW($B29)-ROW($B$4),-1,1,1)+OFFSET(CashFlow!$B38,0,COLUMN(T$4)-COLUMN($C$4),1,1)+OFFSET(CashFlow!$B42,0,COLUMN(T$4)-COLUMN($C$4),1,1)</f>
        <v>#VALUE!</v>
      </c>
      <c r="U29" s="119" t="e">
        <f aca="true">OFFSET(U$4,ROW($B29)-ROW($B$4),-1,1,1)+OFFSET(CashFlow!$B38,0,COLUMN(U$4)-COLUMN($C$4),1,1)+OFFSET(CashFlow!$B42,0,COLUMN(U$4)-COLUMN($C$4),1,1)</f>
        <v>#VALUE!</v>
      </c>
      <c r="V29" s="119" t="e">
        <f aca="true">OFFSET(V$4,ROW($B29)-ROW($B$4),-1,1,1)+OFFSET(CashFlow!$B38,0,COLUMN(V$4)-COLUMN($C$4),1,1)+OFFSET(CashFlow!$B42,0,COLUMN(V$4)-COLUMN($C$4),1,1)</f>
        <v>#VALUE!</v>
      </c>
      <c r="W29" s="119" t="e">
        <f aca="true">OFFSET(W$4,ROW($B29)-ROW($B$4),-1,1,1)+OFFSET(CashFlow!$B38,0,COLUMN(W$4)-COLUMN($C$4),1,1)+OFFSET(CashFlow!$B42,0,COLUMN(W$4)-COLUMN($C$4),1,1)</f>
        <v>#VALUE!</v>
      </c>
      <c r="X29" s="119" t="e">
        <f aca="true">OFFSET(X$4,ROW($B29)-ROW($B$4),-1,1,1)+OFFSET(CashFlow!$B38,0,COLUMN(X$4)-COLUMN($C$4),1,1)+OFFSET(CashFlow!$B42,0,COLUMN(X$4)-COLUMN($C$4),1,1)</f>
        <v>#VALUE!</v>
      </c>
      <c r="Y29" s="119" t="e">
        <f aca="true">OFFSET(Y$4,ROW($B29)-ROW($B$4),-1,1,1)+OFFSET(CashFlow!$B38,0,COLUMN(Y$4)-COLUMN($C$4),1,1)+OFFSET(CashFlow!$B42,0,COLUMN(Y$4)-COLUMN($C$4),1,1)</f>
        <v>#VALUE!</v>
      </c>
      <c r="Z29" s="119" t="e">
        <f aca="true">OFFSET(Z$4,ROW($B29)-ROW($B$4),-1,1,1)+OFFSET(CashFlow!$B38,0,COLUMN(Z$4)-COLUMN($C$4),1,1)+OFFSET(CashFlow!$B42,0,COLUMN(Z$4)-COLUMN($C$4),1,1)</f>
        <v>#VALUE!</v>
      </c>
      <c r="AA29" s="119" t="e">
        <f aca="true">OFFSET(AA$4,ROW($B29)-ROW($B$4),-1,1,1)+OFFSET(CashFlow!$B38,0,COLUMN(AA$4)-COLUMN($C$4),1,1)+OFFSET(CashFlow!$B42,0,COLUMN(AA$4)-COLUMN($C$4),1,1)</f>
        <v>#VALUE!</v>
      </c>
      <c r="AB29" s="119" t="e">
        <f aca="true">OFFSET(AB$4,ROW($B29)-ROW($B$4),-1,1,1)+OFFSET(CashFlow!$B38,0,COLUMN(AB$4)-COLUMN($C$4),1,1)+OFFSET(CashFlow!$B42,0,COLUMN(AB$4)-COLUMN($C$4),1,1)</f>
        <v>#VALUE!</v>
      </c>
      <c r="AC29" s="119" t="e">
        <f aca="true">OFFSET(AC$4,ROW($B29)-ROW($B$4),-1,1,1)+OFFSET(CashFlow!$B38,0,COLUMN(AC$4)-COLUMN($C$4),1,1)+OFFSET(CashFlow!$B42,0,COLUMN(AC$4)-COLUMN($C$4),1,1)</f>
        <v>#VALUE!</v>
      </c>
      <c r="AD29" s="119" t="e">
        <f aca="true">OFFSET(AD$4,ROW($B29)-ROW($B$4),-1,1,1)+OFFSET(CashFlow!$B38,0,COLUMN(AD$4)-COLUMN($C$4),1,1)+OFFSET(CashFlow!$B42,0,COLUMN(AD$4)-COLUMN($C$4),1,1)</f>
        <v>#VALUE!</v>
      </c>
      <c r="AE29" s="119" t="e">
        <f aca="true">OFFSET(AE$4,ROW($B29)-ROW($B$4),-1,1,1)+OFFSET(CashFlow!$B38,0,COLUMN(AE$4)-COLUMN($C$4),1,1)+OFFSET(CashFlow!$B42,0,COLUMN(AE$4)-COLUMN($C$4),1,1)</f>
        <v>#VALUE!</v>
      </c>
      <c r="AF29" s="119" t="e">
        <f aca="true">OFFSET(AF$4,ROW($B29)-ROW($B$4),-1,1,1)+OFFSET(CashFlow!$B38,0,COLUMN(AF$4)-COLUMN($C$4),1,1)+OFFSET(CashFlow!$B42,0,COLUMN(AF$4)-COLUMN($C$4),1,1)</f>
        <v>#VALUE!</v>
      </c>
      <c r="AG29" s="119" t="e">
        <f aca="true">OFFSET(AG$4,ROW($B29)-ROW($B$4),-1,1,1)+OFFSET(CashFlow!$B38,0,COLUMN(AG$4)-COLUMN($C$4),1,1)+OFFSET(CashFlow!$B42,0,COLUMN(AG$4)-COLUMN($C$4),1,1)</f>
        <v>#VALUE!</v>
      </c>
      <c r="AH29" s="119" t="e">
        <f aca="true">OFFSET(AH$4,ROW($B29)-ROW($B$4),-1,1,1)+OFFSET(CashFlow!$B38,0,COLUMN(AH$4)-COLUMN($C$4),1,1)+OFFSET(CashFlow!$B42,0,COLUMN(AH$4)-COLUMN($C$4),1,1)</f>
        <v>#VALUE!</v>
      </c>
      <c r="AI29" s="119" t="e">
        <f aca="true">OFFSET(AI$4,ROW($B29)-ROW($B$4),-1,1,1)+OFFSET(CashFlow!$B38,0,COLUMN(AI$4)-COLUMN($C$4),1,1)+OFFSET(CashFlow!$B42,0,COLUMN(AI$4)-COLUMN($C$4),1,1)</f>
        <v>#VALUE!</v>
      </c>
      <c r="AJ29" s="119" t="e">
        <f aca="true">OFFSET(AJ$4,ROW($B29)-ROW($B$4),-1,1,1)+OFFSET(CashFlow!$B38,0,COLUMN(AJ$4)-COLUMN($C$4),1,1)+OFFSET(CashFlow!$B42,0,COLUMN(AJ$4)-COLUMN($C$4),1,1)</f>
        <v>#VALUE!</v>
      </c>
      <c r="AK29" s="119" t="e">
        <f aca="true">OFFSET(AK$4,ROW($B29)-ROW($B$4),-1,1,1)+OFFSET(CashFlow!$B38,0,COLUMN(AK$4)-COLUMN($C$4),1,1)+OFFSET(CashFlow!$B42,0,COLUMN(AK$4)-COLUMN($C$4),1,1)</f>
        <v>#VALUE!</v>
      </c>
      <c r="AL29" s="119" t="e">
        <f aca="true">OFFSET(AL$4,ROW($B29)-ROW($B$4),-1,1,1)+OFFSET(CashFlow!$B38,0,COLUMN(AL$4)-COLUMN($C$4),1,1)+OFFSET(CashFlow!$B42,0,COLUMN(AL$4)-COLUMN($C$4),1,1)</f>
        <v>#VALUE!</v>
      </c>
      <c r="AM29" s="119" t="e">
        <f aca="true">OFFSET(AM$4,ROW($B29)-ROW($B$4),-1,1,1)+OFFSET(CashFlow!$B38,0,COLUMN(AM$4)-COLUMN($C$4),1,1)+OFFSET(CashFlow!$B42,0,COLUMN(AM$4)-COLUMN($C$4),1,1)</f>
        <v>#VALUE!</v>
      </c>
      <c r="AN29" s="119" t="e">
        <f aca="true">OFFSET(AN$4,ROW($B29)-ROW($B$4),-1,1,1)+OFFSET(CashFlow!$B38,0,COLUMN(AN$4)-COLUMN($C$4),1,1)+OFFSET(CashFlow!$B42,0,COLUMN(AN$4)-COLUMN($C$4),1,1)</f>
        <v>#VALUE!</v>
      </c>
      <c r="AO29" s="119" t="e">
        <f aca="true">OFFSET(AO$4,ROW($B29)-ROW($B$4),-1,1,1)+OFFSET(CashFlow!$B38,0,COLUMN(AO$4)-COLUMN($C$4),1,1)+OFFSET(CashFlow!$B42,0,COLUMN(AO$4)-COLUMN($C$4),1,1)</f>
        <v>#VALUE!</v>
      </c>
      <c r="AP29" s="119" t="e">
        <f aca="true">OFFSET(AP$4,ROW($B29)-ROW($B$4),-1,1,1)+OFFSET(CashFlow!$B38,0,COLUMN(AP$4)-COLUMN($C$4),1,1)+OFFSET(CashFlow!$B42,0,COLUMN(AP$4)-COLUMN($C$4),1,1)</f>
        <v>#VALUE!</v>
      </c>
      <c r="AQ29" s="119" t="e">
        <f aca="true">OFFSET(AQ$4,ROW($B29)-ROW($B$4),-1,1,1)+OFFSET(CashFlow!$B38,0,COLUMN(AQ$4)-COLUMN($C$4),1,1)+OFFSET(CashFlow!$B42,0,COLUMN(AQ$4)-COLUMN($C$4),1,1)</f>
        <v>#VALUE!</v>
      </c>
      <c r="AR29" s="119" t="e">
        <f aca="true">OFFSET(AR$4,ROW($B29)-ROW($B$4),-1,1,1)+OFFSET(CashFlow!$B38,0,COLUMN(AR$4)-COLUMN($C$4),1,1)+OFFSET(CashFlow!$B42,0,COLUMN(AR$4)-COLUMN($C$4),1,1)</f>
        <v>#VALUE!</v>
      </c>
      <c r="AS29" s="119" t="e">
        <f aca="true">OFFSET(AS$4,ROW($B29)-ROW($B$4),-1,1,1)+OFFSET(CashFlow!$B38,0,COLUMN(AS$4)-COLUMN($C$4),1,1)+OFFSET(CashFlow!$B42,0,COLUMN(AS$4)-COLUMN($C$4),1,1)</f>
        <v>#VALUE!</v>
      </c>
      <c r="AT29" s="119" t="e">
        <f aca="true">OFFSET(AT$4,ROW($B29)-ROW($B$4),-1,1,1)+OFFSET(CashFlow!$B38,0,COLUMN(AT$4)-COLUMN($C$4),1,1)+OFFSET(CashFlow!$B42,0,COLUMN(AT$4)-COLUMN($C$4),1,1)</f>
        <v>#VALUE!</v>
      </c>
      <c r="AU29" s="119" t="e">
        <f aca="true">OFFSET(AU$4,ROW($B29)-ROW($B$4),-1,1,1)+OFFSET(CashFlow!$B38,0,COLUMN(AU$4)-COLUMN($C$4),1,1)+OFFSET(CashFlow!$B42,0,COLUMN(AU$4)-COLUMN($C$4),1,1)</f>
        <v>#VALUE!</v>
      </c>
      <c r="AV29" s="119" t="e">
        <f aca="true">OFFSET(AV$4,ROW($B29)-ROW($B$4),-1,1,1)+OFFSET(CashFlow!$B38,0,COLUMN(AV$4)-COLUMN($C$4),1,1)+OFFSET(CashFlow!$B42,0,COLUMN(AV$4)-COLUMN($C$4),1,1)</f>
        <v>#VALUE!</v>
      </c>
      <c r="AW29" s="119" t="e">
        <f aca="true">OFFSET(AW$4,ROW($B29)-ROW($B$4),-1,1,1)+OFFSET(CashFlow!$B38,0,COLUMN(AW$4)-COLUMN($C$4),1,1)+OFFSET(CashFlow!$B42,0,COLUMN(AW$4)-COLUMN($C$4),1,1)</f>
        <v>#VALUE!</v>
      </c>
      <c r="AX29" s="119" t="e">
        <f aca="true">OFFSET(AX$4,ROW($B29)-ROW($B$4),-1,1,1)+OFFSET(CashFlow!$B38,0,COLUMN(AX$4)-COLUMN($C$4),1,1)+OFFSET(CashFlow!$B42,0,COLUMN(AX$4)-COLUMN($C$4),1,1)</f>
        <v>#VALUE!</v>
      </c>
      <c r="AY29" s="119" t="e">
        <f aca="true">OFFSET(AY$4,ROW($B29)-ROW($B$4),-1,1,1)+OFFSET(CashFlow!$B38,0,COLUMN(AY$4)-COLUMN($C$4),1,1)+OFFSET(CashFlow!$B42,0,COLUMN(AY$4)-COLUMN($C$4),1,1)</f>
        <v>#VALUE!</v>
      </c>
      <c r="AZ29" s="119" t="e">
        <f aca="true">OFFSET(AZ$4,ROW($B29)-ROW($B$4),-1,1,1)+OFFSET(CashFlow!$B38,0,COLUMN(AZ$4)-COLUMN($C$4),1,1)+OFFSET(CashFlow!$B42,0,COLUMN(AZ$4)-COLUMN($C$4),1,1)</f>
        <v>#VALUE!</v>
      </c>
      <c r="BA29" s="119" t="e">
        <f aca="true">OFFSET(BA$4,ROW($B29)-ROW($B$4),-1,1,1)+OFFSET(CashFlow!$B38,0,COLUMN(BA$4)-COLUMN($C$4),1,1)+OFFSET(CashFlow!$B42,0,COLUMN(BA$4)-COLUMN($C$4),1,1)</f>
        <v>#VALUE!</v>
      </c>
      <c r="BB29" s="119" t="e">
        <f aca="true">OFFSET(BB$4,ROW($B29)-ROW($B$4),-1,1,1)+OFFSET(CashFlow!$B38,0,COLUMN(BB$4)-COLUMN($C$4),1,1)+OFFSET(CashFlow!$B42,0,COLUMN(BB$4)-COLUMN($C$4),1,1)</f>
        <v>#VALUE!</v>
      </c>
      <c r="BC29" s="119" t="e">
        <f aca="true">OFFSET(BC$4,ROW($B29)-ROW($B$4),-1,1,1)+OFFSET(CashFlow!$B38,0,COLUMN(BC$4)-COLUMN($C$4),1,1)+OFFSET(CashFlow!$B42,0,COLUMN(BC$4)-COLUMN($C$4),1,1)</f>
        <v>#VALUE!</v>
      </c>
      <c r="BD29" s="120" t="e">
        <f aca="true">OFFSET($B29,0,Assumptions!$C$8+1,1,1)</f>
        <v>#VALUE!</v>
      </c>
      <c r="BE29" s="120" t="e">
        <f aca="true">OFFSET($B29,0,SUM(Assumptions!$C$8:$C$9)+1,1,1)</f>
        <v>#VALUE!</v>
      </c>
      <c r="BF29" s="120" t="e">
        <f aca="true">OFFSET($B29,0,SUM(Assumptions!$C$8:$C$10)+1,1,1)</f>
        <v>#VALUE!</v>
      </c>
      <c r="BG29" s="120" t="e">
        <f aca="true">OFFSET($B29,0,SUM(Assumptions!$C$8:$C$11)+1,1,1)</f>
        <v>#VALUE!</v>
      </c>
      <c r="BH29" s="120" t="e">
        <f aca="false">BG29</f>
        <v>#VALUE!</v>
      </c>
    </row>
    <row r="30" s="121" customFormat="true" ht="15.75" hidden="false" customHeight="true" outlineLevel="0" collapsed="false">
      <c r="A30" s="15"/>
      <c r="B30" s="118"/>
      <c r="C30" s="122" t="n">
        <f aca="false">SUM(C26:C29)</f>
        <v>2125000</v>
      </c>
      <c r="D30" s="122" t="e">
        <f aca="false">SUM(D26:D29)</f>
        <v>#VALUE!</v>
      </c>
      <c r="E30" s="122" t="e">
        <f aca="false">SUM(E26:E29)</f>
        <v>#VALUE!</v>
      </c>
      <c r="F30" s="122" t="e">
        <f aca="false">SUM(F26:F29)</f>
        <v>#VALUE!</v>
      </c>
      <c r="G30" s="122" t="e">
        <f aca="false">SUM(G26:G29)</f>
        <v>#VALUE!</v>
      </c>
      <c r="H30" s="122" t="e">
        <f aca="false">SUM(H26:H29)</f>
        <v>#VALUE!</v>
      </c>
      <c r="I30" s="122" t="e">
        <f aca="false">SUM(I26:I29)</f>
        <v>#VALUE!</v>
      </c>
      <c r="J30" s="122" t="e">
        <f aca="false">SUM(J26:J29)</f>
        <v>#VALUE!</v>
      </c>
      <c r="K30" s="122" t="e">
        <f aca="false">SUM(K26:K29)</f>
        <v>#VALUE!</v>
      </c>
      <c r="L30" s="122" t="e">
        <f aca="false">SUM(L26:L29)</f>
        <v>#VALUE!</v>
      </c>
      <c r="M30" s="122" t="e">
        <f aca="false">SUM(M26:M29)</f>
        <v>#VALUE!</v>
      </c>
      <c r="N30" s="122" t="e">
        <f aca="false">SUM(N26:N29)</f>
        <v>#VALUE!</v>
      </c>
      <c r="O30" s="122" t="e">
        <f aca="false">SUM(O26:O29)</f>
        <v>#VALUE!</v>
      </c>
      <c r="P30" s="122" t="e">
        <f aca="false">SUM(P26:P29)</f>
        <v>#VALUE!</v>
      </c>
      <c r="Q30" s="122" t="e">
        <f aca="false">SUM(Q26:Q29)</f>
        <v>#VALUE!</v>
      </c>
      <c r="R30" s="122" t="e">
        <f aca="false">SUM(R26:R29)</f>
        <v>#VALUE!</v>
      </c>
      <c r="S30" s="122" t="e">
        <f aca="false">SUM(S26:S29)</f>
        <v>#VALUE!</v>
      </c>
      <c r="T30" s="122" t="e">
        <f aca="false">SUM(T26:T29)</f>
        <v>#VALUE!</v>
      </c>
      <c r="U30" s="122" t="e">
        <f aca="false">SUM(U26:U29)</f>
        <v>#VALUE!</v>
      </c>
      <c r="V30" s="122" t="e">
        <f aca="false">SUM(V26:V29)</f>
        <v>#VALUE!</v>
      </c>
      <c r="W30" s="122" t="e">
        <f aca="false">SUM(W26:W29)</f>
        <v>#VALUE!</v>
      </c>
      <c r="X30" s="122" t="e">
        <f aca="false">SUM(X26:X29)</f>
        <v>#VALUE!</v>
      </c>
      <c r="Y30" s="122" t="e">
        <f aca="false">SUM(Y26:Y29)</f>
        <v>#VALUE!</v>
      </c>
      <c r="Z30" s="122" t="e">
        <f aca="false">SUM(Z26:Z29)</f>
        <v>#VALUE!</v>
      </c>
      <c r="AA30" s="122" t="e">
        <f aca="false">SUM(AA26:AA29)</f>
        <v>#VALUE!</v>
      </c>
      <c r="AB30" s="122" t="e">
        <f aca="false">SUM(AB26:AB29)</f>
        <v>#VALUE!</v>
      </c>
      <c r="AC30" s="122" t="e">
        <f aca="false">SUM(AC26:AC29)</f>
        <v>#VALUE!</v>
      </c>
      <c r="AD30" s="122" t="e">
        <f aca="false">SUM(AD26:AD29)</f>
        <v>#VALUE!</v>
      </c>
      <c r="AE30" s="122" t="e">
        <f aca="false">SUM(AE26:AE29)</f>
        <v>#VALUE!</v>
      </c>
      <c r="AF30" s="122" t="e">
        <f aca="false">SUM(AF26:AF29)</f>
        <v>#VALUE!</v>
      </c>
      <c r="AG30" s="122" t="e">
        <f aca="false">SUM(AG26:AG29)</f>
        <v>#VALUE!</v>
      </c>
      <c r="AH30" s="122" t="e">
        <f aca="false">SUM(AH26:AH29)</f>
        <v>#VALUE!</v>
      </c>
      <c r="AI30" s="122" t="e">
        <f aca="false">SUM(AI26:AI29)</f>
        <v>#VALUE!</v>
      </c>
      <c r="AJ30" s="122" t="e">
        <f aca="false">SUM(AJ26:AJ29)</f>
        <v>#VALUE!</v>
      </c>
      <c r="AK30" s="122" t="e">
        <f aca="false">SUM(AK26:AK29)</f>
        <v>#VALUE!</v>
      </c>
      <c r="AL30" s="122" t="e">
        <f aca="false">SUM(AL26:AL29)</f>
        <v>#VALUE!</v>
      </c>
      <c r="AM30" s="122" t="e">
        <f aca="false">SUM(AM26:AM29)</f>
        <v>#VALUE!</v>
      </c>
      <c r="AN30" s="122" t="e">
        <f aca="false">SUM(AN26:AN29)</f>
        <v>#VALUE!</v>
      </c>
      <c r="AO30" s="122" t="e">
        <f aca="false">SUM(AO26:AO29)</f>
        <v>#VALUE!</v>
      </c>
      <c r="AP30" s="122" t="e">
        <f aca="false">SUM(AP26:AP29)</f>
        <v>#VALUE!</v>
      </c>
      <c r="AQ30" s="122" t="e">
        <f aca="false">SUM(AQ26:AQ29)</f>
        <v>#VALUE!</v>
      </c>
      <c r="AR30" s="122" t="e">
        <f aca="false">SUM(AR26:AR29)</f>
        <v>#VALUE!</v>
      </c>
      <c r="AS30" s="122" t="e">
        <f aca="false">SUM(AS26:AS29)</f>
        <v>#VALUE!</v>
      </c>
      <c r="AT30" s="122" t="e">
        <f aca="false">SUM(AT26:AT29)</f>
        <v>#VALUE!</v>
      </c>
      <c r="AU30" s="122" t="e">
        <f aca="false">SUM(AU26:AU29)</f>
        <v>#VALUE!</v>
      </c>
      <c r="AV30" s="122" t="e">
        <f aca="false">SUM(AV26:AV29)</f>
        <v>#VALUE!</v>
      </c>
      <c r="AW30" s="122" t="e">
        <f aca="false">SUM(AW26:AW29)</f>
        <v>#VALUE!</v>
      </c>
      <c r="AX30" s="122" t="e">
        <f aca="false">SUM(AX26:AX29)</f>
        <v>#VALUE!</v>
      </c>
      <c r="AY30" s="122" t="e">
        <f aca="false">SUM(AY26:AY29)</f>
        <v>#VALUE!</v>
      </c>
      <c r="AZ30" s="122" t="e">
        <f aca="false">SUM(AZ26:AZ29)</f>
        <v>#VALUE!</v>
      </c>
      <c r="BA30" s="122" t="e">
        <f aca="false">SUM(BA26:BA29)</f>
        <v>#VALUE!</v>
      </c>
      <c r="BB30" s="122" t="e">
        <f aca="false">SUM(BB26:BB29)</f>
        <v>#VALUE!</v>
      </c>
      <c r="BC30" s="122" t="e">
        <f aca="false">SUM(BC26:BC29)</f>
        <v>#VALUE!</v>
      </c>
      <c r="BD30" s="123" t="e">
        <f aca="false">SUM(BD26:BD29)</f>
        <v>#VALUE!</v>
      </c>
      <c r="BE30" s="123" t="e">
        <f aca="false">SUM(BE26:BE29)</f>
        <v>#VALUE!</v>
      </c>
      <c r="BF30" s="123" t="e">
        <f aca="false">SUM(BF26:BF29)</f>
        <v>#VALUE!</v>
      </c>
      <c r="BG30" s="123" t="e">
        <f aca="false">SUM(BG26:BG29)</f>
        <v>#VALUE!</v>
      </c>
      <c r="BH30" s="123" t="e">
        <f aca="false">SUM(BH26:BH29)</f>
        <v>#VALUE!</v>
      </c>
    </row>
    <row r="31" s="29" customFormat="true" ht="15.75" hidden="false" customHeight="true" outlineLevel="0" collapsed="false">
      <c r="A31" s="25"/>
      <c r="B31" s="23" t="s">
        <v>407</v>
      </c>
      <c r="C31" s="69"/>
      <c r="D31" s="69"/>
      <c r="E31" s="69"/>
      <c r="F31" s="69"/>
      <c r="G31" s="69"/>
      <c r="H31" s="69"/>
      <c r="I31" s="69"/>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row>
    <row r="32" s="126" customFormat="true" ht="15.75" hidden="false" customHeight="true" outlineLevel="0" collapsed="false">
      <c r="A32" s="124" t="s">
        <v>296</v>
      </c>
      <c r="B32" s="125" t="s">
        <v>297</v>
      </c>
      <c r="C32" s="68" t="n">
        <f aca="false">-SUMIF(Assumptions!$A$81:$C$104,$A32,Assumptions!$C$81:$C$104)</f>
        <v>0</v>
      </c>
      <c r="D32" s="68" t="e">
        <f aca="true">IF(OFFSET(CashFlow!$B$46,0,COLUMN(D$4)-COLUMN($C$4),1,1)&lt;0,-OFFSET(CashFlow!$B$46,0,COLUMN(D$4)-COLUMN($C$4),1,1),0)</f>
        <v>#VALUE!</v>
      </c>
      <c r="E32" s="68" t="e">
        <f aca="true">IF(OFFSET(CashFlow!$B$46,0,COLUMN(E$4)-COLUMN($C$4),1,1)&lt;0,-OFFSET(CashFlow!$B$46,0,COLUMN(E$4)-COLUMN($C$4),1,1),0)</f>
        <v>#VALUE!</v>
      </c>
      <c r="F32" s="68" t="e">
        <f aca="true">IF(OFFSET(CashFlow!$B$46,0,COLUMN(F$4)-COLUMN($C$4),1,1)&lt;0,-OFFSET(CashFlow!$B$46,0,COLUMN(F$4)-COLUMN($C$4),1,1),0)</f>
        <v>#VALUE!</v>
      </c>
      <c r="G32" s="68" t="e">
        <f aca="true">IF(OFFSET(CashFlow!$B$46,0,COLUMN(G$4)-COLUMN($C$4),1,1)&lt;0,-OFFSET(CashFlow!$B$46,0,COLUMN(G$4)-COLUMN($C$4),1,1),0)</f>
        <v>#VALUE!</v>
      </c>
      <c r="H32" s="68" t="e">
        <f aca="true">IF(OFFSET(CashFlow!$B$46,0,COLUMN(H$4)-COLUMN($C$4),1,1)&lt;0,-OFFSET(CashFlow!$B$46,0,COLUMN(H$4)-COLUMN($C$4),1,1),0)</f>
        <v>#VALUE!</v>
      </c>
      <c r="I32" s="68" t="e">
        <f aca="true">IF(OFFSET(CashFlow!$B$46,0,COLUMN(I$4)-COLUMN($C$4),1,1)&lt;0,-OFFSET(CashFlow!$B$46,0,COLUMN(I$4)-COLUMN($C$4),1,1),0)</f>
        <v>#VALUE!</v>
      </c>
      <c r="J32" s="68" t="e">
        <f aca="true">IF(OFFSET(CashFlow!$B$46,0,COLUMN(J$4)-COLUMN($C$4),1,1)&lt;0,-OFFSET(CashFlow!$B$46,0,COLUMN(J$4)-COLUMN($C$4),1,1),0)</f>
        <v>#VALUE!</v>
      </c>
      <c r="K32" s="68" t="e">
        <f aca="true">IF(OFFSET(CashFlow!$B$46,0,COLUMN(K$4)-COLUMN($C$4),1,1)&lt;0,-OFFSET(CashFlow!$B$46,0,COLUMN(K$4)-COLUMN($C$4),1,1),0)</f>
        <v>#VALUE!</v>
      </c>
      <c r="L32" s="68" t="e">
        <f aca="true">IF(OFFSET(CashFlow!$B$46,0,COLUMN(L$4)-COLUMN($C$4),1,1)&lt;0,-OFFSET(CashFlow!$B$46,0,COLUMN(L$4)-COLUMN($C$4),1,1),0)</f>
        <v>#VALUE!</v>
      </c>
      <c r="M32" s="68" t="e">
        <f aca="true">IF(OFFSET(CashFlow!$B$46,0,COLUMN(M$4)-COLUMN($C$4),1,1)&lt;0,-OFFSET(CashFlow!$B$46,0,COLUMN(M$4)-COLUMN($C$4),1,1),0)</f>
        <v>#VALUE!</v>
      </c>
      <c r="N32" s="68" t="e">
        <f aca="true">IF(OFFSET(CashFlow!$B$46,0,COLUMN(N$4)-COLUMN($C$4),1,1)&lt;0,-OFFSET(CashFlow!$B$46,0,COLUMN(N$4)-COLUMN($C$4),1,1),0)</f>
        <v>#VALUE!</v>
      </c>
      <c r="O32" s="68" t="e">
        <f aca="true">IF(OFFSET(CashFlow!$B$46,0,COLUMN(O$4)-COLUMN($C$4),1,1)&lt;0,-OFFSET(CashFlow!$B$46,0,COLUMN(O$4)-COLUMN($C$4),1,1),0)</f>
        <v>#VALUE!</v>
      </c>
      <c r="P32" s="68" t="e">
        <f aca="true">IF(OFFSET(CashFlow!$B$46,0,COLUMN(P$4)-COLUMN($C$4),1,1)&lt;0,-OFFSET(CashFlow!$B$46,0,COLUMN(P$4)-COLUMN($C$4),1,1),0)</f>
        <v>#VALUE!</v>
      </c>
      <c r="Q32" s="68" t="e">
        <f aca="true">IF(OFFSET(CashFlow!$B$46,0,COLUMN(Q$4)-COLUMN($C$4),1,1)&lt;0,-OFFSET(CashFlow!$B$46,0,COLUMN(Q$4)-COLUMN($C$4),1,1),0)</f>
        <v>#VALUE!</v>
      </c>
      <c r="R32" s="68" t="e">
        <f aca="true">IF(OFFSET(CashFlow!$B$46,0,COLUMN(R$4)-COLUMN($C$4),1,1)&lt;0,-OFFSET(CashFlow!$B$46,0,COLUMN(R$4)-COLUMN($C$4),1,1),0)</f>
        <v>#VALUE!</v>
      </c>
      <c r="S32" s="68" t="e">
        <f aca="true">IF(OFFSET(CashFlow!$B$46,0,COLUMN(S$4)-COLUMN($C$4),1,1)&lt;0,-OFFSET(CashFlow!$B$46,0,COLUMN(S$4)-COLUMN($C$4),1,1),0)</f>
        <v>#VALUE!</v>
      </c>
      <c r="T32" s="68" t="e">
        <f aca="true">IF(OFFSET(CashFlow!$B$46,0,COLUMN(T$4)-COLUMN($C$4),1,1)&lt;0,-OFFSET(CashFlow!$B$46,0,COLUMN(T$4)-COLUMN($C$4),1,1),0)</f>
        <v>#VALUE!</v>
      </c>
      <c r="U32" s="68" t="e">
        <f aca="true">IF(OFFSET(CashFlow!$B$46,0,COLUMN(U$4)-COLUMN($C$4),1,1)&lt;0,-OFFSET(CashFlow!$B$46,0,COLUMN(U$4)-COLUMN($C$4),1,1),0)</f>
        <v>#VALUE!</v>
      </c>
      <c r="V32" s="68" t="e">
        <f aca="true">IF(OFFSET(CashFlow!$B$46,0,COLUMN(V$4)-COLUMN($C$4),1,1)&lt;0,-OFFSET(CashFlow!$B$46,0,COLUMN(V$4)-COLUMN($C$4),1,1),0)</f>
        <v>#VALUE!</v>
      </c>
      <c r="W32" s="68" t="e">
        <f aca="true">IF(OFFSET(CashFlow!$B$46,0,COLUMN(W$4)-COLUMN($C$4),1,1)&lt;0,-OFFSET(CashFlow!$B$46,0,COLUMN(W$4)-COLUMN($C$4),1,1),0)</f>
        <v>#VALUE!</v>
      </c>
      <c r="X32" s="68" t="e">
        <f aca="true">IF(OFFSET(CashFlow!$B$46,0,COLUMN(X$4)-COLUMN($C$4),1,1)&lt;0,-OFFSET(CashFlow!$B$46,0,COLUMN(X$4)-COLUMN($C$4),1,1),0)</f>
        <v>#VALUE!</v>
      </c>
      <c r="Y32" s="68" t="e">
        <f aca="true">IF(OFFSET(CashFlow!$B$46,0,COLUMN(Y$4)-COLUMN($C$4),1,1)&lt;0,-OFFSET(CashFlow!$B$46,0,COLUMN(Y$4)-COLUMN($C$4),1,1),0)</f>
        <v>#VALUE!</v>
      </c>
      <c r="Z32" s="68" t="e">
        <f aca="true">IF(OFFSET(CashFlow!$B$46,0,COLUMN(Z$4)-COLUMN($C$4),1,1)&lt;0,-OFFSET(CashFlow!$B$46,0,COLUMN(Z$4)-COLUMN($C$4),1,1),0)</f>
        <v>#VALUE!</v>
      </c>
      <c r="AA32" s="68" t="e">
        <f aca="true">IF(OFFSET(CashFlow!$B$46,0,COLUMN(AA$4)-COLUMN($C$4),1,1)&lt;0,-OFFSET(CashFlow!$B$46,0,COLUMN(AA$4)-COLUMN($C$4),1,1),0)</f>
        <v>#VALUE!</v>
      </c>
      <c r="AB32" s="68" t="e">
        <f aca="true">IF(OFFSET(CashFlow!$B$46,0,COLUMN(AB$4)-COLUMN($C$4),1,1)&lt;0,-OFFSET(CashFlow!$B$46,0,COLUMN(AB$4)-COLUMN($C$4),1,1),0)</f>
        <v>#VALUE!</v>
      </c>
      <c r="AC32" s="68" t="e">
        <f aca="true">IF(OFFSET(CashFlow!$B$46,0,COLUMN(AC$4)-COLUMN($C$4),1,1)&lt;0,-OFFSET(CashFlow!$B$46,0,COLUMN(AC$4)-COLUMN($C$4),1,1),0)</f>
        <v>#VALUE!</v>
      </c>
      <c r="AD32" s="68" t="e">
        <f aca="true">IF(OFFSET(CashFlow!$B$46,0,COLUMN(AD$4)-COLUMN($C$4),1,1)&lt;0,-OFFSET(CashFlow!$B$46,0,COLUMN(AD$4)-COLUMN($C$4),1,1),0)</f>
        <v>#VALUE!</v>
      </c>
      <c r="AE32" s="68" t="e">
        <f aca="true">IF(OFFSET(CashFlow!$B$46,0,COLUMN(AE$4)-COLUMN($C$4),1,1)&lt;0,-OFFSET(CashFlow!$B$46,0,COLUMN(AE$4)-COLUMN($C$4),1,1),0)</f>
        <v>#VALUE!</v>
      </c>
      <c r="AF32" s="68" t="e">
        <f aca="true">IF(OFFSET(CashFlow!$B$46,0,COLUMN(AF$4)-COLUMN($C$4),1,1)&lt;0,-OFFSET(CashFlow!$B$46,0,COLUMN(AF$4)-COLUMN($C$4),1,1),0)</f>
        <v>#VALUE!</v>
      </c>
      <c r="AG32" s="68" t="e">
        <f aca="true">IF(OFFSET(CashFlow!$B$46,0,COLUMN(AG$4)-COLUMN($C$4),1,1)&lt;0,-OFFSET(CashFlow!$B$46,0,COLUMN(AG$4)-COLUMN($C$4),1,1),0)</f>
        <v>#VALUE!</v>
      </c>
      <c r="AH32" s="68" t="e">
        <f aca="true">IF(OFFSET(CashFlow!$B$46,0,COLUMN(AH$4)-COLUMN($C$4),1,1)&lt;0,-OFFSET(CashFlow!$B$46,0,COLUMN(AH$4)-COLUMN($C$4),1,1),0)</f>
        <v>#VALUE!</v>
      </c>
      <c r="AI32" s="68" t="e">
        <f aca="true">IF(OFFSET(CashFlow!$B$46,0,COLUMN(AI$4)-COLUMN($C$4),1,1)&lt;0,-OFFSET(CashFlow!$B$46,0,COLUMN(AI$4)-COLUMN($C$4),1,1),0)</f>
        <v>#VALUE!</v>
      </c>
      <c r="AJ32" s="68" t="e">
        <f aca="true">IF(OFFSET(CashFlow!$B$46,0,COLUMN(AJ$4)-COLUMN($C$4),1,1)&lt;0,-OFFSET(CashFlow!$B$46,0,COLUMN(AJ$4)-COLUMN($C$4),1,1),0)</f>
        <v>#VALUE!</v>
      </c>
      <c r="AK32" s="68" t="e">
        <f aca="true">IF(OFFSET(CashFlow!$B$46,0,COLUMN(AK$4)-COLUMN($C$4),1,1)&lt;0,-OFFSET(CashFlow!$B$46,0,COLUMN(AK$4)-COLUMN($C$4),1,1),0)</f>
        <v>#VALUE!</v>
      </c>
      <c r="AL32" s="68" t="e">
        <f aca="true">IF(OFFSET(CashFlow!$B$46,0,COLUMN(AL$4)-COLUMN($C$4),1,1)&lt;0,-OFFSET(CashFlow!$B$46,0,COLUMN(AL$4)-COLUMN($C$4),1,1),0)</f>
        <v>#VALUE!</v>
      </c>
      <c r="AM32" s="68" t="e">
        <f aca="true">IF(OFFSET(CashFlow!$B$46,0,COLUMN(AM$4)-COLUMN($C$4),1,1)&lt;0,-OFFSET(CashFlow!$B$46,0,COLUMN(AM$4)-COLUMN($C$4),1,1),0)</f>
        <v>#VALUE!</v>
      </c>
      <c r="AN32" s="68" t="e">
        <f aca="true">IF(OFFSET(CashFlow!$B$46,0,COLUMN(AN$4)-COLUMN($C$4),1,1)&lt;0,-OFFSET(CashFlow!$B$46,0,COLUMN(AN$4)-COLUMN($C$4),1,1),0)</f>
        <v>#VALUE!</v>
      </c>
      <c r="AO32" s="68" t="e">
        <f aca="true">IF(OFFSET(CashFlow!$B$46,0,COLUMN(AO$4)-COLUMN($C$4),1,1)&lt;0,-OFFSET(CashFlow!$B$46,0,COLUMN(AO$4)-COLUMN($C$4),1,1),0)</f>
        <v>#VALUE!</v>
      </c>
      <c r="AP32" s="68" t="e">
        <f aca="true">IF(OFFSET(CashFlow!$B$46,0,COLUMN(AP$4)-COLUMN($C$4),1,1)&lt;0,-OFFSET(CashFlow!$B$46,0,COLUMN(AP$4)-COLUMN($C$4),1,1),0)</f>
        <v>#VALUE!</v>
      </c>
      <c r="AQ32" s="68" t="e">
        <f aca="true">IF(OFFSET(CashFlow!$B$46,0,COLUMN(AQ$4)-COLUMN($C$4),1,1)&lt;0,-OFFSET(CashFlow!$B$46,0,COLUMN(AQ$4)-COLUMN($C$4),1,1),0)</f>
        <v>#VALUE!</v>
      </c>
      <c r="AR32" s="68" t="e">
        <f aca="true">IF(OFFSET(CashFlow!$B$46,0,COLUMN(AR$4)-COLUMN($C$4),1,1)&lt;0,-OFFSET(CashFlow!$B$46,0,COLUMN(AR$4)-COLUMN($C$4),1,1),0)</f>
        <v>#VALUE!</v>
      </c>
      <c r="AS32" s="68" t="e">
        <f aca="true">IF(OFFSET(CashFlow!$B$46,0,COLUMN(AS$4)-COLUMN($C$4),1,1)&lt;0,-OFFSET(CashFlow!$B$46,0,COLUMN(AS$4)-COLUMN($C$4),1,1),0)</f>
        <v>#VALUE!</v>
      </c>
      <c r="AT32" s="68" t="e">
        <f aca="true">IF(OFFSET(CashFlow!$B$46,0,COLUMN(AT$4)-COLUMN($C$4),1,1)&lt;0,-OFFSET(CashFlow!$B$46,0,COLUMN(AT$4)-COLUMN($C$4),1,1),0)</f>
        <v>#VALUE!</v>
      </c>
      <c r="AU32" s="68" t="e">
        <f aca="true">IF(OFFSET(CashFlow!$B$46,0,COLUMN(AU$4)-COLUMN($C$4),1,1)&lt;0,-OFFSET(CashFlow!$B$46,0,COLUMN(AU$4)-COLUMN($C$4),1,1),0)</f>
        <v>#VALUE!</v>
      </c>
      <c r="AV32" s="68" t="e">
        <f aca="true">IF(OFFSET(CashFlow!$B$46,0,COLUMN(AV$4)-COLUMN($C$4),1,1)&lt;0,-OFFSET(CashFlow!$B$46,0,COLUMN(AV$4)-COLUMN($C$4),1,1),0)</f>
        <v>#VALUE!</v>
      </c>
      <c r="AW32" s="68" t="e">
        <f aca="true">IF(OFFSET(CashFlow!$B$46,0,COLUMN(AW$4)-COLUMN($C$4),1,1)&lt;0,-OFFSET(CashFlow!$B$46,0,COLUMN(AW$4)-COLUMN($C$4),1,1),0)</f>
        <v>#VALUE!</v>
      </c>
      <c r="AX32" s="68" t="e">
        <f aca="true">IF(OFFSET(CashFlow!$B$46,0,COLUMN(AX$4)-COLUMN($C$4),1,1)&lt;0,-OFFSET(CashFlow!$B$46,0,COLUMN(AX$4)-COLUMN($C$4),1,1),0)</f>
        <v>#VALUE!</v>
      </c>
      <c r="AY32" s="68" t="e">
        <f aca="true">IF(OFFSET(CashFlow!$B$46,0,COLUMN(AY$4)-COLUMN($C$4),1,1)&lt;0,-OFFSET(CashFlow!$B$46,0,COLUMN(AY$4)-COLUMN($C$4),1,1),0)</f>
        <v>#VALUE!</v>
      </c>
      <c r="AZ32" s="68" t="e">
        <f aca="true">IF(OFFSET(CashFlow!$B$46,0,COLUMN(AZ$4)-COLUMN($C$4),1,1)&lt;0,-OFFSET(CashFlow!$B$46,0,COLUMN(AZ$4)-COLUMN($C$4),1,1),0)</f>
        <v>#VALUE!</v>
      </c>
      <c r="BA32" s="68" t="e">
        <f aca="true">IF(OFFSET(CashFlow!$B$46,0,COLUMN(BA$4)-COLUMN($C$4),1,1)&lt;0,-OFFSET(CashFlow!$B$46,0,COLUMN(BA$4)-COLUMN($C$4),1,1),0)</f>
        <v>#VALUE!</v>
      </c>
      <c r="BB32" s="68" t="e">
        <f aca="true">IF(OFFSET(CashFlow!$B$46,0,COLUMN(BB$4)-COLUMN($C$4),1,1)&lt;0,-OFFSET(CashFlow!$B$46,0,COLUMN(BB$4)-COLUMN($C$4),1,1),0)</f>
        <v>#VALUE!</v>
      </c>
      <c r="BC32" s="68" t="e">
        <f aca="true">IF(OFFSET(CashFlow!$B$46,0,COLUMN(BC$4)-COLUMN($C$4),1,1)&lt;0,-OFFSET(CashFlow!$B$46,0,COLUMN(BC$4)-COLUMN($C$4),1,1),0)</f>
        <v>#VALUE!</v>
      </c>
      <c r="BD32" s="69" t="e">
        <f aca="true">OFFSET($B32,0,Assumptions!$C$8+1,1,1)</f>
        <v>#VALUE!</v>
      </c>
      <c r="BE32" s="69" t="e">
        <f aca="true">OFFSET($B32,0,SUM(Assumptions!$C$8:$C$9)+1,1,1)</f>
        <v>#VALUE!</v>
      </c>
      <c r="BF32" s="69" t="e">
        <f aca="true">OFFSET($B32,0,SUM(Assumptions!$C$8:$C$10)+1,1,1)</f>
        <v>#VALUE!</v>
      </c>
      <c r="BG32" s="69" t="e">
        <f aca="true">OFFSET($B32,0,SUM(Assumptions!$C$8:$C$11)+1,1,1)</f>
        <v>#VALUE!</v>
      </c>
      <c r="BH32" s="69" t="e">
        <f aca="false">BG32</f>
        <v>#VALUE!</v>
      </c>
    </row>
    <row r="33" customFormat="false" ht="15.75" hidden="false" customHeight="true" outlineLevel="0" collapsed="false">
      <c r="A33" s="15" t="s">
        <v>298</v>
      </c>
      <c r="B33" s="16" t="s">
        <v>299</v>
      </c>
      <c r="C33" s="68" t="n">
        <f aca="false">-SUMIF(Assumptions!$A$81:$C$104,$A33,Assumptions!$C$81:$C$104)</f>
        <v>130000</v>
      </c>
      <c r="D33" s="116" t="n">
        <f aca="true">(IF(D$50&lt;=D$43,0,IF(ISNA(MATCH(D$4-D$50,$A$4:$BH$4,1)),SUM($D$51:D$51),SUM(OFFSET($A$51,0,MATCH(D$4-D$50,$A$4:$BH$4,1)+1,1,COLUMN(D$4)-MATCH(D$4-D$50,$A$4:$BH$4,1)-1)))))+(IF(D$4-D$50=D$4,0,IF(D$4-D$50&lt;$C$4,0,IF(ISNA(MATCH(D$4-D$50,$A$4:$BH$4,1)),0,OFFSET($A$51,0,MATCH(D$4-D$50,$A$4:$BH$4,1),1,1)/7*(OFFSET($A$4,0,MATCH(D$4-D$50,$A$4:$BH$4,1),1,1)-(D$4-D$50))))))+IF(C$50=0,0,($C$33/$C$50*IF($C$4&gt;(D$4-D$50),$C$4-(D$4-D$50),0)))</f>
        <v>129350</v>
      </c>
      <c r="E33" s="116" t="n">
        <f aca="true">(IF(E$50&lt;=E$43,0,IF(ISNA(MATCH(E$4-E$50,$A$4:$BH$4,1)),SUM($D$51:E$51),SUM(OFFSET($A$51,0,MATCH(E$4-E$50,$A$4:$BH$4,1)+1,1,COLUMN(E$4)-MATCH(E$4-E$50,$A$4:$BH$4,1)-1)))))+(IF(E$4-E$50=E$4,0,IF(E$4-E$50&lt;$C$4,0,IF(ISNA(MATCH(E$4-E$50,$A$4:$BH$4,1)),0,OFFSET($A$51,0,MATCH(E$4-E$50,$A$4:$BH$4,1),1,1)/7*(OFFSET($A$4,0,MATCH(E$4-E$50,$A$4:$BH$4,1),1,1)-(E$4-E$50))))))+IF(D$50=0,0,($C$33/$C$50*IF($C$4&gt;(E$4-E$50),$C$4-(E$4-E$50),0)))</f>
        <v>121709.84</v>
      </c>
      <c r="F33" s="116" t="n">
        <f aca="true">(IF(F$50&lt;=F$43,0,IF(ISNA(MATCH(F$4-F$50,$A$4:$BH$4,1)),SUM($D$51:F$51),SUM(OFFSET($A$51,0,MATCH(F$4-F$50,$A$4:$BH$4,1)+1,1,COLUMN(F$4)-MATCH(F$4-F$50,$A$4:$BH$4,1)-1)))))+(IF(F$4-F$50=F$4,0,IF(F$4-F$50&lt;$C$4,0,IF(ISNA(MATCH(F$4-F$50,$A$4:$BH$4,1)),0,OFFSET($A$51,0,MATCH(F$4-F$50,$A$4:$BH$4,1),1,1)/7*(OFFSET($A$4,0,MATCH(F$4-F$50,$A$4:$BH$4,1),1,1)-(F$4-F$50))))))+IF(E$50=0,0,($C$33/$C$50*IF($C$4&gt;(F$4-F$50),$C$4-(F$4-F$50),0)))</f>
        <v>128742.697142857</v>
      </c>
      <c r="G33" s="116" t="n">
        <f aca="true">(IF(G$50&lt;=G$43,0,IF(ISNA(MATCH(G$4-G$50,$A$4:$BH$4,1)),SUM($D$51:G$51),SUM(OFFSET($A$51,0,MATCH(G$4-G$50,$A$4:$BH$4,1)+1,1,COLUMN(G$4)-MATCH(G$4-G$50,$A$4:$BH$4,1)-1)))))+(IF(G$4-G$50=G$4,0,IF(G$4-G$50&lt;$C$4,0,IF(ISNA(MATCH(G$4-G$50,$A$4:$BH$4,1)),0,OFFSET($A$51,0,MATCH(G$4-G$50,$A$4:$BH$4,1),1,1)/7*(OFFSET($A$4,0,MATCH(G$4-G$50,$A$4:$BH$4,1),1,1)-(G$4-G$50))))))+IF(F$50=0,0,($C$33/$C$50*IF($C$4&gt;(G$4-G$50),$C$4-(G$4-G$50),0)))</f>
        <v>133927.291428571</v>
      </c>
      <c r="H33" s="116" t="n">
        <f aca="true">(IF(H$50&lt;=H$43,0,IF(ISNA(MATCH(H$4-H$50,$A$4:$BH$4,1)),SUM($D$51:H$51),SUM(OFFSET($A$51,0,MATCH(H$4-H$50,$A$4:$BH$4,1)+1,1,COLUMN(H$4)-MATCH(H$4-H$50,$A$4:$BH$4,1)-1)))))+(IF(H$4-H$50=H$4,0,IF(H$4-H$50&lt;$C$4,0,IF(ISNA(MATCH(H$4-H$50,$A$4:$BH$4,1)),0,OFFSET($A$51,0,MATCH(H$4-H$50,$A$4:$BH$4,1),1,1)/7*(OFFSET($A$4,0,MATCH(H$4-H$50,$A$4:$BH$4,1),1,1)-(H$4-H$50))))))+IF(G$50=0,0,($C$33/$C$50*IF($C$4&gt;(H$4-H$50),$C$4-(H$4-H$50),0)))</f>
        <v>152891.021428571</v>
      </c>
      <c r="I33" s="116" t="n">
        <f aca="true">(IF(I$50&lt;=I$43,0,IF(ISNA(MATCH(I$4-I$50,$A$4:$BH$4,1)),SUM($D$51:I$51),SUM(OFFSET($A$51,0,MATCH(I$4-I$50,$A$4:$BH$4,1)+1,1,COLUMN(I$4)-MATCH(I$4-I$50,$A$4:$BH$4,1)-1)))))+(IF(I$4-I$50=I$4,0,IF(I$4-I$50&lt;$C$4,0,IF(ISNA(MATCH(I$4-I$50,$A$4:$BH$4,1)),0,OFFSET($A$51,0,MATCH(I$4-I$50,$A$4:$BH$4,1),1,1)/7*(OFFSET($A$4,0,MATCH(I$4-I$50,$A$4:$BH$4,1),1,1)-(I$4-I$50))))))+IF(H$50=0,0,($C$33/$C$50*IF($C$4&gt;(I$4-I$50),$C$4-(I$4-I$50),0)))</f>
        <v>154331.807142857</v>
      </c>
      <c r="J33" s="116" t="n">
        <f aca="true">(IF(J$50&lt;=J$43,0,IF(ISNA(MATCH(J$4-J$50,$A$4:$BH$4,1)),SUM($D$51:J$51),SUM(OFFSET($A$51,0,MATCH(J$4-J$50,$A$4:$BH$4,1)+1,1,COLUMN(J$4)-MATCH(J$4-J$50,$A$4:$BH$4,1)-1)))))+(IF(J$4-J$50=J$4,0,IF(J$4-J$50&lt;$C$4,0,IF(ISNA(MATCH(J$4-J$50,$A$4:$BH$4,1)),0,OFFSET($A$51,0,MATCH(J$4-J$50,$A$4:$BH$4,1),1,1)/7*(OFFSET($A$4,0,MATCH(J$4-J$50,$A$4:$BH$4,1),1,1)-(J$4-J$50))))))+IF(I$50=0,0,($C$33/$C$50*IF($C$4&gt;(J$4-J$50),$C$4-(J$4-J$50),0)))</f>
        <v>157243.442857143</v>
      </c>
      <c r="K33" s="116" t="n">
        <f aca="true">(IF(K$50&lt;=K$43,0,IF(ISNA(MATCH(K$4-K$50,$A$4:$BH$4,1)),SUM($D$51:K$51),SUM(OFFSET($A$51,0,MATCH(K$4-K$50,$A$4:$BH$4,1)+1,1,COLUMN(K$4)-MATCH(K$4-K$50,$A$4:$BH$4,1)-1)))))+(IF(K$4-K$50=K$4,0,IF(K$4-K$50&lt;$C$4,0,IF(ISNA(MATCH(K$4-K$50,$A$4:$BH$4,1)),0,OFFSET($A$51,0,MATCH(K$4-K$50,$A$4:$BH$4,1),1,1)/7*(OFFSET($A$4,0,MATCH(K$4-K$50,$A$4:$BH$4,1),1,1)-(K$4-K$50))))))+IF(J$50=0,0,($C$33/$C$50*IF($C$4&gt;(K$4-K$50),$C$4-(K$4-K$50),0)))</f>
        <v>144767.914285714</v>
      </c>
      <c r="L33" s="116" t="n">
        <f aca="true">(IF(L$50&lt;=L$43,0,IF(ISNA(MATCH(L$4-L$50,$A$4:$BH$4,1)),SUM($D$51:L$51),SUM(OFFSET($A$51,0,MATCH(L$4-L$50,$A$4:$BH$4,1)+1,1,COLUMN(L$4)-MATCH(L$4-L$50,$A$4:$BH$4,1)-1)))))+(IF(L$4-L$50=L$4,0,IF(L$4-L$50&lt;$C$4,0,IF(ISNA(MATCH(L$4-L$50,$A$4:$BH$4,1)),0,OFFSET($A$51,0,MATCH(L$4-L$50,$A$4:$BH$4,1),1,1)/7*(OFFSET($A$4,0,MATCH(L$4-L$50,$A$4:$BH$4,1),1,1)-(L$4-L$50))))))+IF(K$50=0,0,($C$33/$C$50*IF($C$4&gt;(L$4-L$50),$C$4-(L$4-L$50),0)))</f>
        <v>146503.921428571</v>
      </c>
      <c r="M33" s="116" t="n">
        <f aca="true">(IF(M$50&lt;=M$43,0,IF(ISNA(MATCH(M$4-M$50,$A$4:$BH$4,1)),SUM($D$51:M$51),SUM(OFFSET($A$51,0,MATCH(M$4-M$50,$A$4:$BH$4,1)+1,1,COLUMN(M$4)-MATCH(M$4-M$50,$A$4:$BH$4,1)-1)))))+(IF(M$4-M$50=M$4,0,IF(M$4-M$50&lt;$C$4,0,IF(ISNA(MATCH(M$4-M$50,$A$4:$BH$4,1)),0,OFFSET($A$51,0,MATCH(M$4-M$50,$A$4:$BH$4,1),1,1)/7*(OFFSET($A$4,0,MATCH(M$4-M$50,$A$4:$BH$4,1),1,1)-(M$4-M$50))))))+IF(L$50=0,0,($C$33/$C$50*IF($C$4&gt;(M$4-M$50),$C$4-(M$4-M$50),0)))</f>
        <v>140616.25</v>
      </c>
      <c r="N33" s="116" t="n">
        <f aca="true">(IF(N$50&lt;=N$43,0,IF(ISNA(MATCH(N$4-N$50,$A$4:$BH$4,1)),SUM($D$51:N$51),SUM(OFFSET($A$51,0,MATCH(N$4-N$50,$A$4:$BH$4,1)+1,1,COLUMN(N$4)-MATCH(N$4-N$50,$A$4:$BH$4,1)-1)))))+(IF(N$4-N$50=N$4,0,IF(N$4-N$50&lt;$C$4,0,IF(ISNA(MATCH(N$4-N$50,$A$4:$BH$4,1)),0,OFFSET($A$51,0,MATCH(N$4-N$50,$A$4:$BH$4,1),1,1)/7*(OFFSET($A$4,0,MATCH(N$4-N$50,$A$4:$BH$4,1),1,1)-(N$4-N$50))))))+IF(M$50=0,0,($C$33/$C$50*IF($C$4&gt;(N$4-N$50),$C$4-(N$4-N$50),0)))</f>
        <v>141435.214285714</v>
      </c>
      <c r="O33" s="116" t="n">
        <f aca="true">(IF(O$50&lt;=O$43,0,IF(ISNA(MATCH(O$4-O$50,$A$4:$BH$4,1)),SUM($D$51:O$51),SUM(OFFSET($A$51,0,MATCH(O$4-O$50,$A$4:$BH$4,1)+1,1,COLUMN(O$4)-MATCH(O$4-O$50,$A$4:$BH$4,1)-1)))))+(IF(O$4-O$50=O$4,0,IF(O$4-O$50&lt;$C$4,0,IF(ISNA(MATCH(O$4-O$50,$A$4:$BH$4,1)),0,OFFSET($A$51,0,MATCH(O$4-O$50,$A$4:$BH$4,1),1,1)/7*(OFFSET($A$4,0,MATCH(O$4-O$50,$A$4:$BH$4,1),1,1)-(O$4-O$50))))))+IF(N$50=0,0,($C$33/$C$50*IF($C$4&gt;(O$4-O$50),$C$4-(O$4-O$50),0)))</f>
        <v>135088.2</v>
      </c>
      <c r="P33" s="116" t="n">
        <f aca="true">(IF(P$50&lt;=P$43,0,IF(ISNA(MATCH(P$4-P$50,$A$4:$BH$4,1)),SUM($D$51:P$51),SUM(OFFSET($A$51,0,MATCH(P$4-P$50,$A$4:$BH$4,1)+1,1,COLUMN(P$4)-MATCH(P$4-P$50,$A$4:$BH$4,1)-1)))))+(IF(P$4-P$50=P$4,0,IF(P$4-P$50&lt;$C$4,0,IF(ISNA(MATCH(P$4-P$50,$A$4:$BH$4,1)),0,OFFSET($A$51,0,MATCH(P$4-P$50,$A$4:$BH$4,1),1,1)/7*(OFFSET($A$4,0,MATCH(P$4-P$50,$A$4:$BH$4,1),1,1)-(P$4-P$50))))))+IF(O$50=0,0,($C$33/$C$50*IF($C$4&gt;(P$4-P$50),$C$4-(P$4-P$50),0)))</f>
        <v>168087.45</v>
      </c>
      <c r="Q33" s="116" t="n">
        <f aca="true">(IF(Q$50&lt;=Q$43,0,IF(ISNA(MATCH(Q$4-Q$50,$A$4:$BH$4,1)),SUM($D$51:Q$51),SUM(OFFSET($A$51,0,MATCH(Q$4-Q$50,$A$4:$BH$4,1)+1,1,COLUMN(Q$4)-MATCH(Q$4-Q$50,$A$4:$BH$4,1)-1)))))+(IF(Q$4-Q$50=Q$4,0,IF(Q$4-Q$50&lt;$C$4,0,IF(ISNA(MATCH(Q$4-Q$50,$A$4:$BH$4,1)),0,OFFSET($A$51,0,MATCH(Q$4-Q$50,$A$4:$BH$4,1),1,1)/7*(OFFSET($A$4,0,MATCH(Q$4-Q$50,$A$4:$BH$4,1),1,1)-(Q$4-Q$50))))))+IF(P$50=0,0,($C$33/$C$50*IF($C$4&gt;(Q$4-Q$50),$C$4-(Q$4-Q$50),0)))</f>
        <v>171026.85</v>
      </c>
      <c r="R33" s="116" t="n">
        <f aca="true">(IF(R$50&lt;=R$43,0,IF(ISNA(MATCH(R$4-R$50,$A$4:$BH$4,1)),SUM($D$51:R$51),SUM(OFFSET($A$51,0,MATCH(R$4-R$50,$A$4:$BH$4,1)+1,1,COLUMN(R$4)-MATCH(R$4-R$50,$A$4:$BH$4,1)-1)))))+(IF(R$4-R$50=R$4,0,IF(R$4-R$50&lt;$C$4,0,IF(ISNA(MATCH(R$4-R$50,$A$4:$BH$4,1)),0,OFFSET($A$51,0,MATCH(R$4-R$50,$A$4:$BH$4,1),1,1)/7*(OFFSET($A$4,0,MATCH(R$4-R$50,$A$4:$BH$4,1),1,1)-(R$4-R$50))))))+IF(Q$50=0,0,($C$33/$C$50*IF($C$4&gt;(R$4-R$50),$C$4-(R$4-R$50),0)))</f>
        <v>168164.5</v>
      </c>
      <c r="S33" s="116" t="n">
        <f aca="true">(IF(S$50&lt;=S$43,0,IF(ISNA(MATCH(S$4-S$50,$A$4:$BH$4,1)),SUM($D$51:S$51),SUM(OFFSET($A$51,0,MATCH(S$4-S$50,$A$4:$BH$4,1)+1,1,COLUMN(S$4)-MATCH(S$4-S$50,$A$4:$BH$4,1)-1)))))+(IF(S$4-S$50=S$4,0,IF(S$4-S$50&lt;$C$4,0,IF(ISNA(MATCH(S$4-S$50,$A$4:$BH$4,1)),0,OFFSET($A$51,0,MATCH(S$4-S$50,$A$4:$BH$4,1),1,1)/7*(OFFSET($A$4,0,MATCH(S$4-S$50,$A$4:$BH$4,1),1,1)-(S$4-S$50))))))+IF(R$50=0,0,($C$33/$C$50*IF($C$4&gt;(S$4-S$50),$C$4-(S$4-S$50),0)))</f>
        <v>139515.7</v>
      </c>
      <c r="T33" s="116" t="n">
        <f aca="true">(IF(T$50&lt;=T$43,0,IF(ISNA(MATCH(T$4-T$50,$A$4:$BH$4,1)),SUM($D$51:T$51),SUM(OFFSET($A$51,0,MATCH(T$4-T$50,$A$4:$BH$4,1)+1,1,COLUMN(T$4)-MATCH(T$4-T$50,$A$4:$BH$4,1)-1)))))+(IF(T$4-T$50=T$4,0,IF(T$4-T$50&lt;$C$4,0,IF(ISNA(MATCH(T$4-T$50,$A$4:$BH$4,1)),0,OFFSET($A$51,0,MATCH(T$4-T$50,$A$4:$BH$4,1),1,1)/7*(OFFSET($A$4,0,MATCH(T$4-T$50,$A$4:$BH$4,1),1,1)-(T$4-T$50))))))+IF(S$50=0,0,($C$33/$C$50*IF($C$4&gt;(T$4-T$50),$C$4-(T$4-T$50),0)))</f>
        <v>139001.485714286</v>
      </c>
      <c r="U33" s="116" t="n">
        <f aca="true">(IF(U$50&lt;=U$43,0,IF(ISNA(MATCH(U$4-U$50,$A$4:$BH$4,1)),SUM($D$51:U$51),SUM(OFFSET($A$51,0,MATCH(U$4-U$50,$A$4:$BH$4,1)+1,1,COLUMN(U$4)-MATCH(U$4-U$50,$A$4:$BH$4,1)-1)))))+(IF(U$4-U$50=U$4,0,IF(U$4-U$50&lt;$C$4,0,IF(ISNA(MATCH(U$4-U$50,$A$4:$BH$4,1)),0,OFFSET($A$51,0,MATCH(U$4-U$50,$A$4:$BH$4,1),1,1)/7*(OFFSET($A$4,0,MATCH(U$4-U$50,$A$4:$BH$4,1),1,1)-(U$4-U$50))))))+IF(T$50=0,0,($C$33/$C$50*IF($C$4&gt;(U$4-U$50),$C$4-(U$4-U$50),0)))</f>
        <v>153056.95</v>
      </c>
      <c r="V33" s="116" t="n">
        <f aca="true">(IF(V$50&lt;=V$43,0,IF(ISNA(MATCH(V$4-V$50,$A$4:$BH$4,1)),SUM($D$51:V$51),SUM(OFFSET($A$51,0,MATCH(V$4-V$50,$A$4:$BH$4,1)+1,1,COLUMN(V$4)-MATCH(V$4-V$50,$A$4:$BH$4,1)-1)))))+(IF(V$4-V$50=V$4,0,IF(V$4-V$50&lt;$C$4,0,IF(ISNA(MATCH(V$4-V$50,$A$4:$BH$4,1)),0,OFFSET($A$51,0,MATCH(V$4-V$50,$A$4:$BH$4,1),1,1)/7*(OFFSET($A$4,0,MATCH(V$4-V$50,$A$4:$BH$4,1),1,1)-(V$4-V$50))))))+IF(U$50=0,0,($C$33/$C$50*IF($C$4&gt;(V$4-V$50),$C$4-(V$4-V$50),0)))</f>
        <v>156079.15</v>
      </c>
      <c r="W33" s="116" t="n">
        <f aca="true">(IF(W$50&lt;=W$43,0,IF(ISNA(MATCH(W$4-W$50,$A$4:$BH$4,1)),SUM($D$51:W$51),SUM(OFFSET($A$51,0,MATCH(W$4-W$50,$A$4:$BH$4,1)+1,1,COLUMN(W$4)-MATCH(W$4-W$50,$A$4:$BH$4,1)-1)))))+(IF(W$4-W$50=W$4,0,IF(W$4-W$50&lt;$C$4,0,IF(ISNA(MATCH(W$4-W$50,$A$4:$BH$4,1)),0,OFFSET($A$51,0,MATCH(W$4-W$50,$A$4:$BH$4,1),1,1)/7*(OFFSET($A$4,0,MATCH(W$4-W$50,$A$4:$BH$4,1),1,1)-(W$4-W$50))))))+IF(V$50=0,0,($C$33/$C$50*IF($C$4&gt;(W$4-W$50),$C$4-(W$4-W$50),0)))</f>
        <v>153043.314285714</v>
      </c>
      <c r="X33" s="116" t="n">
        <f aca="true">(IF(X$50&lt;=X$43,0,IF(ISNA(MATCH(X$4-X$50,$A$4:$BH$4,1)),SUM($D$51:X$51),SUM(OFFSET($A$51,0,MATCH(X$4-X$50,$A$4:$BH$4,1)+1,1,COLUMN(X$4)-MATCH(X$4-X$50,$A$4:$BH$4,1)-1)))))+(IF(X$4-X$50=X$4,0,IF(X$4-X$50&lt;$C$4,0,IF(ISNA(MATCH(X$4-X$50,$A$4:$BH$4,1)),0,OFFSET($A$51,0,MATCH(X$4-X$50,$A$4:$BH$4,1),1,1)/7*(OFFSET($A$4,0,MATCH(X$4-X$50,$A$4:$BH$4,1),1,1)-(X$4-X$50))))))+IF(W$50=0,0,($C$33/$C$50*IF($C$4&gt;(X$4-X$50),$C$4-(X$4-X$50),0)))</f>
        <v>136822.4</v>
      </c>
      <c r="Y33" s="116" t="n">
        <f aca="true">(IF(Y$50&lt;=Y$43,0,IF(ISNA(MATCH(Y$4-Y$50,$A$4:$BH$4,1)),SUM($D$51:Y$51),SUM(OFFSET($A$51,0,MATCH(Y$4-Y$50,$A$4:$BH$4,1)+1,1,COLUMN(Y$4)-MATCH(Y$4-Y$50,$A$4:$BH$4,1)-1)))))+(IF(Y$4-Y$50=Y$4,0,IF(Y$4-Y$50&lt;$C$4,0,IF(ISNA(MATCH(Y$4-Y$50,$A$4:$BH$4,1)),0,OFFSET($A$51,0,MATCH(Y$4-Y$50,$A$4:$BH$4,1),1,1)/7*(OFFSET($A$4,0,MATCH(Y$4-Y$50,$A$4:$BH$4,1),1,1)-(Y$4-Y$50))))))+IF(X$50=0,0,($C$33/$C$50*IF($C$4&gt;(Y$4-Y$50),$C$4-(Y$4-Y$50),0)))</f>
        <v>148317.964285714</v>
      </c>
      <c r="Z33" s="116" t="n">
        <f aca="true">(IF(Z$50&lt;=Z$43,0,IF(ISNA(MATCH(Z$4-Z$50,$A$4:$BH$4,1)),SUM($D$51:Z$51),SUM(OFFSET($A$51,0,MATCH(Z$4-Z$50,$A$4:$BH$4,1)+1,1,COLUMN(Z$4)-MATCH(Z$4-Z$50,$A$4:$BH$4,1)-1)))))+(IF(Z$4-Z$50=Z$4,0,IF(Z$4-Z$50&lt;$C$4,0,IF(ISNA(MATCH(Z$4-Z$50,$A$4:$BH$4,1)),0,OFFSET($A$51,0,MATCH(Z$4-Z$50,$A$4:$BH$4,1),1,1)/7*(OFFSET($A$4,0,MATCH(Z$4-Z$50,$A$4:$BH$4,1),1,1)-(Z$4-Z$50))))))+IF(Y$50=0,0,($C$33/$C$50*IF($C$4&gt;(Z$4-Z$50),$C$4-(Z$4-Z$50),0)))</f>
        <v>148266.05</v>
      </c>
      <c r="AA33" s="116" t="n">
        <f aca="true">(IF(AA$50&lt;=AA$43,0,IF(ISNA(MATCH(AA$4-AA$50,$A$4:$BH$4,1)),SUM($D$51:AA$51),SUM(OFFSET($A$51,0,MATCH(AA$4-AA$50,$A$4:$BH$4,1)+1,1,COLUMN(AA$4)-MATCH(AA$4-AA$50,$A$4:$BH$4,1)-1)))))+(IF(AA$4-AA$50=AA$4,0,IF(AA$4-AA$50&lt;$C$4,0,IF(ISNA(MATCH(AA$4-AA$50,$A$4:$BH$4,1)),0,OFFSET($A$51,0,MATCH(AA$4-AA$50,$A$4:$BH$4,1),1,1)/7*(OFFSET($A$4,0,MATCH(AA$4-AA$50,$A$4:$BH$4,1),1,1)-(AA$4-AA$50))))))+IF(Z$50=0,0,($C$33/$C$50*IF($C$4&gt;(AA$4-AA$50),$C$4-(AA$4-AA$50),0)))</f>
        <v>166781.214285714</v>
      </c>
      <c r="AB33" s="116" t="n">
        <f aca="true">(IF(AB$50&lt;=AB$43,0,IF(ISNA(MATCH(AB$4-AB$50,$A$4:$BH$4,1)),SUM($D$51:AB$51),SUM(OFFSET($A$51,0,MATCH(AB$4-AB$50,$A$4:$BH$4,1)+1,1,COLUMN(AB$4)-MATCH(AB$4-AB$50,$A$4:$BH$4,1)-1)))))+(IF(AB$4-AB$50=AB$4,0,IF(AB$4-AB$50&lt;$C$4,0,IF(ISNA(MATCH(AB$4-AB$50,$A$4:$BH$4,1)),0,OFFSET($A$51,0,MATCH(AB$4-AB$50,$A$4:$BH$4,1),1,1)/7*(OFFSET($A$4,0,MATCH(AB$4-AB$50,$A$4:$BH$4,1),1,1)-(AB$4-AB$50))))))+IF(AA$50=0,0,($C$33/$C$50*IF($C$4&gt;(AB$4-AB$50),$C$4-(AB$4-AB$50),0)))</f>
        <v>158033.657142857</v>
      </c>
      <c r="AC33" s="116" t="n">
        <f aca="true">(IF(AC$50&lt;=AC$43,0,IF(ISNA(MATCH(AC$4-AC$50,$A$4:$BH$4,1)),SUM($D$51:AC$51),SUM(OFFSET($A$51,0,MATCH(AC$4-AC$50,$A$4:$BH$4,1)+1,1,COLUMN(AC$4)-MATCH(AC$4-AC$50,$A$4:$BH$4,1)-1)))))+(IF(AC$4-AC$50=AC$4,0,IF(AC$4-AC$50&lt;$C$4,0,IF(ISNA(MATCH(AC$4-AC$50,$A$4:$BH$4,1)),0,OFFSET($A$51,0,MATCH(AC$4-AC$50,$A$4:$BH$4,1),1,1)/7*(OFFSET($A$4,0,MATCH(AC$4-AC$50,$A$4:$BH$4,1),1,1)-(AC$4-AC$50))))))+IF(AB$50=0,0,($C$33/$C$50*IF($C$4&gt;(AC$4-AC$50),$C$4-(AC$4-AC$50),0)))</f>
        <v>179999.807142857</v>
      </c>
      <c r="AD33" s="116" t="n">
        <f aca="true">(IF(AD$50&lt;=AD$43,0,IF(ISNA(MATCH(AD$4-AD$50,$A$4:$BH$4,1)),SUM($D$51:AD$51),SUM(OFFSET($A$51,0,MATCH(AD$4-AD$50,$A$4:$BH$4,1)+1,1,COLUMN(AD$4)-MATCH(AD$4-AD$50,$A$4:$BH$4,1)-1)))))+(IF(AD$4-AD$50=AD$4,0,IF(AD$4-AD$50&lt;$C$4,0,IF(ISNA(MATCH(AD$4-AD$50,$A$4:$BH$4,1)),0,OFFSET($A$51,0,MATCH(AD$4-AD$50,$A$4:$BH$4,1),1,1)/7*(OFFSET($A$4,0,MATCH(AD$4-AD$50,$A$4:$BH$4,1),1,1)-(AD$4-AD$50))))))+IF(AC$50=0,0,($C$33/$C$50*IF($C$4&gt;(AD$4-AD$50),$C$4-(AD$4-AD$50),0)))</f>
        <v>166272.75</v>
      </c>
      <c r="AE33" s="116" t="n">
        <f aca="true">(IF(AE$50&lt;=AE$43,0,IF(ISNA(MATCH(AE$4-AE$50,$A$4:$BH$4,1)),SUM($D$51:AE$51),SUM(OFFSET($A$51,0,MATCH(AE$4-AE$50,$A$4:$BH$4,1)+1,1,COLUMN(AE$4)-MATCH(AE$4-AE$50,$A$4:$BH$4,1)-1)))))+(IF(AE$4-AE$50=AE$4,0,IF(AE$4-AE$50&lt;$C$4,0,IF(ISNA(MATCH(AE$4-AE$50,$A$4:$BH$4,1)),0,OFFSET($A$51,0,MATCH(AE$4-AE$50,$A$4:$BH$4,1),1,1)/7*(OFFSET($A$4,0,MATCH(AE$4-AE$50,$A$4:$BH$4,1),1,1)-(AE$4-AE$50))))))+IF(AD$50=0,0,($C$33/$C$50*IF($C$4&gt;(AE$4-AE$50),$C$4-(AE$4-AE$50),0)))</f>
        <v>163038.128571429</v>
      </c>
      <c r="AF33" s="116" t="n">
        <f aca="true">(IF(AF$50&lt;=AF$43,0,IF(ISNA(MATCH(AF$4-AF$50,$A$4:$BH$4,1)),SUM($D$51:AF$51),SUM(OFFSET($A$51,0,MATCH(AF$4-AF$50,$A$4:$BH$4,1)+1,1,COLUMN(AF$4)-MATCH(AF$4-AF$50,$A$4:$BH$4,1)-1)))))+(IF(AF$4-AF$50=AF$4,0,IF(AF$4-AF$50&lt;$C$4,0,IF(ISNA(MATCH(AF$4-AF$50,$A$4:$BH$4,1)),0,OFFSET($A$51,0,MATCH(AF$4-AF$50,$A$4:$BH$4,1),1,1)/7*(OFFSET($A$4,0,MATCH(AF$4-AF$50,$A$4:$BH$4,1),1,1)-(AF$4-AF$50))))))+IF(AE$50=0,0,($C$33/$C$50*IF($C$4&gt;(AF$4-AF$50),$C$4-(AF$4-AF$50),0)))</f>
        <v>144939.428571429</v>
      </c>
      <c r="AG33" s="116" t="n">
        <f aca="true">(IF(AG$50&lt;=AG$43,0,IF(ISNA(MATCH(AG$4-AG$50,$A$4:$BH$4,1)),SUM($D$51:AG$51),SUM(OFFSET($A$51,0,MATCH(AG$4-AG$50,$A$4:$BH$4,1)+1,1,COLUMN(AG$4)-MATCH(AG$4-AG$50,$A$4:$BH$4,1)-1)))))+(IF(AG$4-AG$50=AG$4,0,IF(AG$4-AG$50&lt;$C$4,0,IF(ISNA(MATCH(AG$4-AG$50,$A$4:$BH$4,1)),0,OFFSET($A$51,0,MATCH(AG$4-AG$50,$A$4:$BH$4,1),1,1)/7*(OFFSET($A$4,0,MATCH(AG$4-AG$50,$A$4:$BH$4,1),1,1)-(AG$4-AG$50))))))+IF(AF$50=0,0,($C$33/$C$50*IF($C$4&gt;(AG$4-AG$50),$C$4-(AG$4-AG$50),0)))</f>
        <v>143027.142857143</v>
      </c>
      <c r="AH33" s="116" t="n">
        <f aca="true">(IF(AH$50&lt;=AH$43,0,IF(ISNA(MATCH(AH$4-AH$50,$A$4:$BH$4,1)),SUM($D$51:AH$51),SUM(OFFSET($A$51,0,MATCH(AH$4-AH$50,$A$4:$BH$4,1)+1,1,COLUMN(AH$4)-MATCH(AH$4-AH$50,$A$4:$BH$4,1)-1)))))+(IF(AH$4-AH$50=AH$4,0,IF(AH$4-AH$50&lt;$C$4,0,IF(ISNA(MATCH(AH$4-AH$50,$A$4:$BH$4,1)),0,OFFSET($A$51,0,MATCH(AH$4-AH$50,$A$4:$BH$4,1),1,1)/7*(OFFSET($A$4,0,MATCH(AH$4-AH$50,$A$4:$BH$4,1),1,1)-(AH$4-AH$50))))))+IF(AG$50=0,0,($C$33/$C$50*IF($C$4&gt;(AH$4-AH$50),$C$4-(AH$4-AH$50),0)))</f>
        <v>154879.535714286</v>
      </c>
      <c r="AI33" s="116" t="n">
        <f aca="true">(IF(AI$50&lt;=AI$43,0,IF(ISNA(MATCH(AI$4-AI$50,$A$4:$BH$4,1)),SUM($D$51:AI$51),SUM(OFFSET($A$51,0,MATCH(AI$4-AI$50,$A$4:$BH$4,1)+1,1,COLUMN(AI$4)-MATCH(AI$4-AI$50,$A$4:$BH$4,1)-1)))))+(IF(AI$4-AI$50=AI$4,0,IF(AI$4-AI$50&lt;$C$4,0,IF(ISNA(MATCH(AI$4-AI$50,$A$4:$BH$4,1)),0,OFFSET($A$51,0,MATCH(AI$4-AI$50,$A$4:$BH$4,1),1,1)/7*(OFFSET($A$4,0,MATCH(AI$4-AI$50,$A$4:$BH$4,1),1,1)-(AI$4-AI$50))))))+IF(AH$50=0,0,($C$33/$C$50*IF($C$4&gt;(AI$4-AI$50),$C$4-(AI$4-AI$50),0)))</f>
        <v>165728.964285714</v>
      </c>
      <c r="AJ33" s="116" t="n">
        <f aca="true">(IF(AJ$50&lt;=AJ$43,0,IF(ISNA(MATCH(AJ$4-AJ$50,$A$4:$BH$4,1)),SUM($D$51:AJ$51),SUM(OFFSET($A$51,0,MATCH(AJ$4-AJ$50,$A$4:$BH$4,1)+1,1,COLUMN(AJ$4)-MATCH(AJ$4-AJ$50,$A$4:$BH$4,1)-1)))))+(IF(AJ$4-AJ$50=AJ$4,0,IF(AJ$4-AJ$50&lt;$C$4,0,IF(ISNA(MATCH(AJ$4-AJ$50,$A$4:$BH$4,1)),0,OFFSET($A$51,0,MATCH(AJ$4-AJ$50,$A$4:$BH$4,1),1,1)/7*(OFFSET($A$4,0,MATCH(AJ$4-AJ$50,$A$4:$BH$4,1),1,1)-(AJ$4-AJ$50))))))+IF(AI$50=0,0,($C$33/$C$50*IF($C$4&gt;(AJ$4-AJ$50),$C$4-(AJ$4-AJ$50),0)))</f>
        <v>168065.928571429</v>
      </c>
      <c r="AK33" s="116" t="n">
        <f aca="true">(IF(AK$50&lt;=AK$43,0,IF(ISNA(MATCH(AK$4-AK$50,$A$4:$BH$4,1)),SUM($D$51:AK$51),SUM(OFFSET($A$51,0,MATCH(AK$4-AK$50,$A$4:$BH$4,1)+1,1,COLUMN(AK$4)-MATCH(AK$4-AK$50,$A$4:$BH$4,1)-1)))))+(IF(AK$4-AK$50=AK$4,0,IF(AK$4-AK$50&lt;$C$4,0,IF(ISNA(MATCH(AK$4-AK$50,$A$4:$BH$4,1)),0,OFFSET($A$51,0,MATCH(AK$4-AK$50,$A$4:$BH$4,1),1,1)/7*(OFFSET($A$4,0,MATCH(AK$4-AK$50,$A$4:$BH$4,1),1,1)-(AK$4-AK$50))))))+IF(AJ$50=0,0,($C$33/$C$50*IF($C$4&gt;(AK$4-AK$50),$C$4-(AK$4-AK$50),0)))</f>
        <v>184473.142857143</v>
      </c>
      <c r="AL33" s="116" t="n">
        <f aca="true">(IF(AL$50&lt;=AL$43,0,IF(ISNA(MATCH(AL$4-AL$50,$A$4:$BH$4,1)),SUM($D$51:AL$51),SUM(OFFSET($A$51,0,MATCH(AL$4-AL$50,$A$4:$BH$4,1)+1,1,COLUMN(AL$4)-MATCH(AL$4-AL$50,$A$4:$BH$4,1)-1)))))+(IF(AL$4-AL$50=AL$4,0,IF(AL$4-AL$50&lt;$C$4,0,IF(ISNA(MATCH(AL$4-AL$50,$A$4:$BH$4,1)),0,OFFSET($A$51,0,MATCH(AL$4-AL$50,$A$4:$BH$4,1),1,1)/7*(OFFSET($A$4,0,MATCH(AL$4-AL$50,$A$4:$BH$4,1),1,1)-(AL$4-AL$50))))))+IF(AK$50=0,0,($C$33/$C$50*IF($C$4&gt;(AL$4-AL$50),$C$4-(AL$4-AL$50),0)))</f>
        <v>190490.107142857</v>
      </c>
      <c r="AM33" s="116" t="n">
        <f aca="true">(IF(AM$50&lt;=AM$43,0,IF(ISNA(MATCH(AM$4-AM$50,$A$4:$BH$4,1)),SUM($D$51:AM$51),SUM(OFFSET($A$51,0,MATCH(AM$4-AM$50,$A$4:$BH$4,1)+1,1,COLUMN(AM$4)-MATCH(AM$4-AM$50,$A$4:$BH$4,1)-1)))))+(IF(AM$4-AM$50=AM$4,0,IF(AM$4-AM$50&lt;$C$4,0,IF(ISNA(MATCH(AM$4-AM$50,$A$4:$BH$4,1)),0,OFFSET($A$51,0,MATCH(AM$4-AM$50,$A$4:$BH$4,1),1,1)/7*(OFFSET($A$4,0,MATCH(AM$4-AM$50,$A$4:$BH$4,1),1,1)-(AM$4-AM$50))))))+IF(AL$50=0,0,($C$33/$C$50*IF($C$4&gt;(AM$4-AM$50),$C$4-(AM$4-AM$50),0)))</f>
        <v>191065.107142857</v>
      </c>
      <c r="AN33" s="116" t="n">
        <f aca="true">(IF(AN$50&lt;=AN$43,0,IF(ISNA(MATCH(AN$4-AN$50,$A$4:$BH$4,1)),SUM($D$51:AN$51),SUM(OFFSET($A$51,0,MATCH(AN$4-AN$50,$A$4:$BH$4,1)+1,1,COLUMN(AN$4)-MATCH(AN$4-AN$50,$A$4:$BH$4,1)-1)))))+(IF(AN$4-AN$50=AN$4,0,IF(AN$4-AN$50&lt;$C$4,0,IF(ISNA(MATCH(AN$4-AN$50,$A$4:$BH$4,1)),0,OFFSET($A$51,0,MATCH(AN$4-AN$50,$A$4:$BH$4,1),1,1)/7*(OFFSET($A$4,0,MATCH(AN$4-AN$50,$A$4:$BH$4,1),1,1)-(AN$4-AN$50))))))+IF(AM$50=0,0,($C$33/$C$50*IF($C$4&gt;(AN$4-AN$50),$C$4-(AN$4-AN$50),0)))</f>
        <v>167004.642857143</v>
      </c>
      <c r="AO33" s="116" t="n">
        <f aca="true">(IF(AO$50&lt;=AO$43,0,IF(ISNA(MATCH(AO$4-AO$50,$A$4:$BH$4,1)),SUM($D$51:AO$51),SUM(OFFSET($A$51,0,MATCH(AO$4-AO$50,$A$4:$BH$4,1)+1,1,COLUMN(AO$4)-MATCH(AO$4-AO$50,$A$4:$BH$4,1)-1)))))+(IF(AO$4-AO$50=AO$4,0,IF(AO$4-AO$50&lt;$C$4,0,IF(ISNA(MATCH(AO$4-AO$50,$A$4:$BH$4,1)),0,OFFSET($A$51,0,MATCH(AO$4-AO$50,$A$4:$BH$4,1),1,1)/7*(OFFSET($A$4,0,MATCH(AO$4-AO$50,$A$4:$BH$4,1),1,1)-(AO$4-AO$50))))))+IF(AN$50=0,0,($C$33/$C$50*IF($C$4&gt;(AO$4-AO$50),$C$4-(AO$4-AO$50),0)))</f>
        <v>158134.857142857</v>
      </c>
      <c r="AP33" s="116" t="n">
        <f aca="true">(IF(AP$50&lt;=AP$43,0,IF(ISNA(MATCH(AP$4-AP$50,$A$4:$BH$4,1)),SUM($D$51:AP$51),SUM(OFFSET($A$51,0,MATCH(AP$4-AP$50,$A$4:$BH$4,1)+1,1,COLUMN(AP$4)-MATCH(AP$4-AP$50,$A$4:$BH$4,1)-1)))))+(IF(AP$4-AP$50=AP$4,0,IF(AP$4-AP$50&lt;$C$4,0,IF(ISNA(MATCH(AP$4-AP$50,$A$4:$BH$4,1)),0,OFFSET($A$51,0,MATCH(AP$4-AP$50,$A$4:$BH$4,1),1,1)/7*(OFFSET($A$4,0,MATCH(AP$4-AP$50,$A$4:$BH$4,1),1,1)-(AP$4-AP$50))))))+IF(AO$50=0,0,($C$33/$C$50*IF($C$4&gt;(AP$4-AP$50),$C$4-(AP$4-AP$50),0)))</f>
        <v>182177.25</v>
      </c>
      <c r="AQ33" s="116" t="n">
        <f aca="true">(IF(AQ$50&lt;=AQ$43,0,IF(ISNA(MATCH(AQ$4-AQ$50,$A$4:$BH$4,1)),SUM($D$51:AQ$51),SUM(OFFSET($A$51,0,MATCH(AQ$4-AQ$50,$A$4:$BH$4,1)+1,1,COLUMN(AQ$4)-MATCH(AQ$4-AQ$50,$A$4:$BH$4,1)-1)))))+(IF(AQ$4-AQ$50=AQ$4,0,IF(AQ$4-AQ$50&lt;$C$4,0,IF(ISNA(MATCH(AQ$4-AQ$50,$A$4:$BH$4,1)),0,OFFSET($A$51,0,MATCH(AQ$4-AQ$50,$A$4:$BH$4,1),1,1)/7*(OFFSET($A$4,0,MATCH(AQ$4-AQ$50,$A$4:$BH$4,1),1,1)-(AQ$4-AQ$50))))))+IF(AP$50=0,0,($C$33/$C$50*IF($C$4&gt;(AQ$4-AQ$50),$C$4-(AQ$4-AQ$50),0)))</f>
        <v>177293.364285714</v>
      </c>
      <c r="AR33" s="116" t="n">
        <f aca="true">(IF(AR$50&lt;=AR$43,0,IF(ISNA(MATCH(AR$4-AR$50,$A$4:$BH$4,1)),SUM($D$51:AR$51),SUM(OFFSET($A$51,0,MATCH(AR$4-AR$50,$A$4:$BH$4,1)+1,1,COLUMN(AR$4)-MATCH(AR$4-AR$50,$A$4:$BH$4,1)-1)))))+(IF(AR$4-AR$50=AR$4,0,IF(AR$4-AR$50&lt;$C$4,0,IF(ISNA(MATCH(AR$4-AR$50,$A$4:$BH$4,1)),0,OFFSET($A$51,0,MATCH(AR$4-AR$50,$A$4:$BH$4,1),1,1)/7*(OFFSET($A$4,0,MATCH(AR$4-AR$50,$A$4:$BH$4,1),1,1)-(AR$4-AR$50))))))+IF(AQ$50=0,0,($C$33/$C$50*IF($C$4&gt;(AR$4-AR$50),$C$4-(AR$4-AR$50),0)))</f>
        <v>159187.928571429</v>
      </c>
      <c r="AS33" s="116" t="n">
        <f aca="true">(IF(AS$50&lt;=AS$43,0,IF(ISNA(MATCH(AS$4-AS$50,$A$4:$BH$4,1)),SUM($D$51:AS$51),SUM(OFFSET($A$51,0,MATCH(AS$4-AS$50,$A$4:$BH$4,1)+1,1,COLUMN(AS$4)-MATCH(AS$4-AS$50,$A$4:$BH$4,1)-1)))))+(IF(AS$4-AS$50=AS$4,0,IF(AS$4-AS$50&lt;$C$4,0,IF(ISNA(MATCH(AS$4-AS$50,$A$4:$BH$4,1)),0,OFFSET($A$51,0,MATCH(AS$4-AS$50,$A$4:$BH$4,1),1,1)/7*(OFFSET($A$4,0,MATCH(AS$4-AS$50,$A$4:$BH$4,1),1,1)-(AS$4-AS$50))))))+IF(AR$50=0,0,($C$33/$C$50*IF($C$4&gt;(AS$4-AS$50),$C$4-(AS$4-AS$50),0)))</f>
        <v>127015.2</v>
      </c>
      <c r="AT33" s="116" t="n">
        <f aca="true">(IF(AT$50&lt;=AT$43,0,IF(ISNA(MATCH(AT$4-AT$50,$A$4:$BH$4,1)),SUM($D$51:AT$51),SUM(OFFSET($A$51,0,MATCH(AT$4-AT$50,$A$4:$BH$4,1)+1,1,COLUMN(AT$4)-MATCH(AT$4-AT$50,$A$4:$BH$4,1)-1)))))+(IF(AT$4-AT$50=AT$4,0,IF(AT$4-AT$50&lt;$C$4,0,IF(ISNA(MATCH(AT$4-AT$50,$A$4:$BH$4,1)),0,OFFSET($A$51,0,MATCH(AT$4-AT$50,$A$4:$BH$4,1),1,1)/7*(OFFSET($A$4,0,MATCH(AT$4-AT$50,$A$4:$BH$4,1),1,1)-(AT$4-AT$50))))))+IF(AS$50=0,0,($C$33/$C$50*IF($C$4&gt;(AT$4-AT$50),$C$4-(AT$4-AT$50),0)))</f>
        <v>112852.457142857</v>
      </c>
      <c r="AU33" s="116" t="n">
        <f aca="true">(IF(AU$50&lt;=AU$43,0,IF(ISNA(MATCH(AU$4-AU$50,$A$4:$BH$4,1)),SUM($D$51:AU$51),SUM(OFFSET($A$51,0,MATCH(AU$4-AU$50,$A$4:$BH$4,1)+1,1,COLUMN(AU$4)-MATCH(AU$4-AU$50,$A$4:$BH$4,1)-1)))))+(IF(AU$4-AU$50=AU$4,0,IF(AU$4-AU$50&lt;$C$4,0,IF(ISNA(MATCH(AU$4-AU$50,$A$4:$BH$4,1)),0,OFFSET($A$51,0,MATCH(AU$4-AU$50,$A$4:$BH$4,1),1,1)/7*(OFFSET($A$4,0,MATCH(AU$4-AU$50,$A$4:$BH$4,1),1,1)-(AU$4-AU$50))))))+IF(AT$50=0,0,($C$33/$C$50*IF($C$4&gt;(AU$4-AU$50),$C$4-(AU$4-AU$50),0)))</f>
        <v>110797.604285714</v>
      </c>
      <c r="AV33" s="116" t="n">
        <f aca="true">(IF(AV$50&lt;=AV$43,0,IF(ISNA(MATCH(AV$4-AV$50,$A$4:$BH$4,1)),SUM($D$51:AV$51),SUM(OFFSET($A$51,0,MATCH(AV$4-AV$50,$A$4:$BH$4,1)+1,1,COLUMN(AV$4)-MATCH(AV$4-AV$50,$A$4:$BH$4,1)-1)))))+(IF(AV$4-AV$50=AV$4,0,IF(AV$4-AV$50&lt;$C$4,0,IF(ISNA(MATCH(AV$4-AV$50,$A$4:$BH$4,1)),0,OFFSET($A$51,0,MATCH(AV$4-AV$50,$A$4:$BH$4,1),1,1)/7*(OFFSET($A$4,0,MATCH(AV$4-AV$50,$A$4:$BH$4,1),1,1)-(AV$4-AV$50))))))+IF(AU$50=0,0,($C$33/$C$50*IF($C$4&gt;(AV$4-AV$50),$C$4-(AV$4-AV$50),0)))</f>
        <v>99074.7014285714</v>
      </c>
      <c r="AW33" s="116" t="n">
        <f aca="true">(IF(AW$50&lt;=AW$43,0,IF(ISNA(MATCH(AW$4-AW$50,$A$4:$BH$4,1)),SUM($D$51:AW$51),SUM(OFFSET($A$51,0,MATCH(AW$4-AW$50,$A$4:$BH$4,1)+1,1,COLUMN(AW$4)-MATCH(AW$4-AW$50,$A$4:$BH$4,1)-1)))))+(IF(AW$4-AW$50=AW$4,0,IF(AW$4-AW$50&lt;$C$4,0,IF(ISNA(MATCH(AW$4-AW$50,$A$4:$BH$4,1)),0,OFFSET($A$51,0,MATCH(AW$4-AW$50,$A$4:$BH$4,1),1,1)/7*(OFFSET($A$4,0,MATCH(AW$4-AW$50,$A$4:$BH$4,1),1,1)-(AW$4-AW$50))))))+IF(AV$50=0,0,($C$33/$C$50*IF($C$4&gt;(AW$4-AW$50),$C$4-(AW$4-AW$50),0)))</f>
        <v>102340.602857143</v>
      </c>
      <c r="AX33" s="116" t="n">
        <f aca="true">(IF(AX$50&lt;=AX$43,0,IF(ISNA(MATCH(AX$4-AX$50,$A$4:$BH$4,1)),SUM($D$51:AX$51),SUM(OFFSET($A$51,0,MATCH(AX$4-AX$50,$A$4:$BH$4,1)+1,1,COLUMN(AX$4)-MATCH(AX$4-AX$50,$A$4:$BH$4,1)-1)))))+(IF(AX$4-AX$50=AX$4,0,IF(AX$4-AX$50&lt;$C$4,0,IF(ISNA(MATCH(AX$4-AX$50,$A$4:$BH$4,1)),0,OFFSET($A$51,0,MATCH(AX$4-AX$50,$A$4:$BH$4,1),1,1)/7*(OFFSET($A$4,0,MATCH(AX$4-AX$50,$A$4:$BH$4,1),1,1)-(AX$4-AX$50))))))+IF(AW$50=0,0,($C$33/$C$50*IF($C$4&gt;(AX$4-AX$50),$C$4-(AX$4-AX$50),0)))</f>
        <v>116630.502857143</v>
      </c>
      <c r="AY33" s="116" t="n">
        <f aca="true">(IF(AY$50&lt;=AY$43,0,IF(ISNA(MATCH(AY$4-AY$50,$A$4:$BH$4,1)),SUM($D$51:AY$51),SUM(OFFSET($A$51,0,MATCH(AY$4-AY$50,$A$4:$BH$4,1)+1,1,COLUMN(AY$4)-MATCH(AY$4-AY$50,$A$4:$BH$4,1)-1)))))+(IF(AY$4-AY$50=AY$4,0,IF(AY$4-AY$50&lt;$C$4,0,IF(ISNA(MATCH(AY$4-AY$50,$A$4:$BH$4,1)),0,OFFSET($A$51,0,MATCH(AY$4-AY$50,$A$4:$BH$4,1),1,1)/7*(OFFSET($A$4,0,MATCH(AY$4-AY$50,$A$4:$BH$4,1),1,1)-(AY$4-AY$50))))))+IF(AX$50=0,0,($C$33/$C$50*IF($C$4&gt;(AY$4-AY$50),$C$4-(AY$4-AY$50),0)))</f>
        <v>152619.49</v>
      </c>
      <c r="AZ33" s="116" t="n">
        <f aca="true">(IF(AZ$50&lt;=AZ$43,0,IF(ISNA(MATCH(AZ$4-AZ$50,$A$4:$BH$4,1)),SUM($D$51:AZ$51),SUM(OFFSET($A$51,0,MATCH(AZ$4-AZ$50,$A$4:$BH$4,1)+1,1,COLUMN(AZ$4)-MATCH(AZ$4-AZ$50,$A$4:$BH$4,1)-1)))))+(IF(AZ$4-AZ$50=AZ$4,0,IF(AZ$4-AZ$50&lt;$C$4,0,IF(ISNA(MATCH(AZ$4-AZ$50,$A$4:$BH$4,1)),0,OFFSET($A$51,0,MATCH(AZ$4-AZ$50,$A$4:$BH$4,1),1,1)/7*(OFFSET($A$4,0,MATCH(AZ$4-AZ$50,$A$4:$BH$4,1),1,1)-(AZ$4-AZ$50))))))+IF(AY$50=0,0,($C$33/$C$50*IF($C$4&gt;(AZ$4-AZ$50),$C$4-(AZ$4-AZ$50),0)))</f>
        <v>166331.17</v>
      </c>
      <c r="BA33" s="116" t="n">
        <f aca="true">(IF(BA$50&lt;=BA$43,0,IF(ISNA(MATCH(BA$4-BA$50,$A$4:$BH$4,1)),SUM($D$51:BA$51),SUM(OFFSET($A$51,0,MATCH(BA$4-BA$50,$A$4:$BH$4,1)+1,1,COLUMN(BA$4)-MATCH(BA$4-BA$50,$A$4:$BH$4,1)-1)))))+(IF(BA$4-BA$50=BA$4,0,IF(BA$4-BA$50&lt;$C$4,0,IF(ISNA(MATCH(BA$4-BA$50,$A$4:$BH$4,1)),0,OFFSET($A$51,0,MATCH(BA$4-BA$50,$A$4:$BH$4,1),1,1)/7*(OFFSET($A$4,0,MATCH(BA$4-BA$50,$A$4:$BH$4,1),1,1)-(BA$4-BA$50))))))+IF(AZ$50=0,0,($C$33/$C$50*IF($C$4&gt;(BA$4-BA$50),$C$4-(BA$4-BA$50),0)))</f>
        <v>172067.928571429</v>
      </c>
      <c r="BB33" s="116" t="n">
        <f aca="true">(IF(BB$50&lt;=BB$43,0,IF(ISNA(MATCH(BB$4-BB$50,$A$4:$BH$4,1)),SUM($D$51:BB$51),SUM(OFFSET($A$51,0,MATCH(BB$4-BB$50,$A$4:$BH$4,1)+1,1,COLUMN(BB$4)-MATCH(BB$4-BB$50,$A$4:$BH$4,1)-1)))))+(IF(BB$4-BB$50=BB$4,0,IF(BB$4-BB$50&lt;$C$4,0,IF(ISNA(MATCH(BB$4-BB$50,$A$4:$BH$4,1)),0,OFFSET($A$51,0,MATCH(BB$4-BB$50,$A$4:$BH$4,1),1,1)/7*(OFFSET($A$4,0,MATCH(BB$4-BB$50,$A$4:$BH$4,1),1,1)-(BB$4-BB$50))))))+IF(BA$50=0,0,($C$33/$C$50*IF($C$4&gt;(BB$4-BB$50),$C$4-(BB$4-BB$50),0)))</f>
        <v>182800.057142857</v>
      </c>
      <c r="BC33" s="116" t="n">
        <f aca="true">(IF(BC$50&lt;=BC$43,0,IF(ISNA(MATCH(BC$4-BC$50,$A$4:$BH$4,1)),SUM($D$51:BC$51),SUM(OFFSET($A$51,0,MATCH(BC$4-BC$50,$A$4:$BH$4,1)+1,1,COLUMN(BC$4)-MATCH(BC$4-BC$50,$A$4:$BH$4,1)-1)))))+(IF(BC$4-BC$50=BC$4,0,IF(BC$4-BC$50&lt;$C$4,0,IF(ISNA(MATCH(BC$4-BC$50,$A$4:$BH$4,1)),0,OFFSET($A$51,0,MATCH(BC$4-BC$50,$A$4:$BH$4,1),1,1)/7*(OFFSET($A$4,0,MATCH(BC$4-BC$50,$A$4:$BH$4,1),1,1)-(BC$4-BC$50))))))+IF(BB$50=0,0,($C$33/$C$50*IF($C$4&gt;(BC$4-BC$50),$C$4-(BC$4-BC$50),0)))</f>
        <v>212662.107142857</v>
      </c>
      <c r="BD33" s="69" t="n">
        <f aca="true">OFFSET($B33,0,Assumptions!$C$8+1,1,1)</f>
        <v>168087.45</v>
      </c>
      <c r="BE33" s="69" t="n">
        <f aca="true">OFFSET($B33,0,SUM(Assumptions!$C$8:$C$9)+1,1,1)</f>
        <v>179999.807142857</v>
      </c>
      <c r="BF33" s="69" t="n">
        <f aca="true">OFFSET($B33,0,SUM(Assumptions!$C$8:$C$10)+1,1,1)</f>
        <v>182177.25</v>
      </c>
      <c r="BG33" s="69" t="n">
        <f aca="true">OFFSET($B33,0,SUM(Assumptions!$C$8:$C$11)+1,1,1)</f>
        <v>212662.107142857</v>
      </c>
      <c r="BH33" s="69" t="n">
        <f aca="false">BG33</f>
        <v>212662.107142857</v>
      </c>
    </row>
    <row r="34" customFormat="false" ht="15.75" hidden="false" customHeight="true" outlineLevel="0" collapsed="false">
      <c r="A34" s="15" t="s">
        <v>300</v>
      </c>
      <c r="B34" s="16" t="s">
        <v>253</v>
      </c>
      <c r="C34" s="68" t="n">
        <f aca="false">-SUMIF(Assumptions!$A$81:$C$104,$A34,Assumptions!$C$81:$C$104)</f>
        <v>16000</v>
      </c>
      <c r="D34" s="116" t="e">
        <f aca="true">IF(AND(Assumptions!$C$65="Current",D54=1),0,SUM(OFFSET(D55,0,0,1,-MIN(D54,COLUMN(D$4)-COLUMN($B$4))))-SUM(OFFSET(D56,0,0,1,-MIN(D54,COLUMN(D$4)-COLUMN($B$4)))))</f>
        <v>#VALUE!</v>
      </c>
      <c r="E34" s="116" t="e">
        <f aca="true">IF(AND(Assumptions!$C$65="Current",E54=1),0,SUM(OFFSET(E55,0,0,1,-MIN(E54,COLUMN(E$4)-COLUMN($B$4))))-SUM(OFFSET(E56,0,0,1,-MIN(E54,COLUMN(E$4)-COLUMN($B$4)))))</f>
        <v>#VALUE!</v>
      </c>
      <c r="F34" s="116" t="e">
        <f aca="true">IF(AND(Assumptions!$C$65="Current",F54=1),0,SUM(OFFSET(F55,0,0,1,-MIN(F54,COLUMN(F$4)-COLUMN($B$4))))-SUM(OFFSET(F56,0,0,1,-MIN(F54,COLUMN(F$4)-COLUMN($B$4)))))</f>
        <v>#VALUE!</v>
      </c>
      <c r="G34" s="116" t="e">
        <f aca="true">IF(AND(Assumptions!$C$65="Current",G54=1),0,SUM(OFFSET(G55,0,0,1,-MIN(G54,COLUMN(G$4)-COLUMN($B$4))))-SUM(OFFSET(G56,0,0,1,-MIN(G54,COLUMN(G$4)-COLUMN($B$4)))))</f>
        <v>#VALUE!</v>
      </c>
      <c r="H34" s="116" t="e">
        <f aca="true">IF(AND(Assumptions!$C$65="Current",H54=1),0,SUM(OFFSET(H55,0,0,1,-MIN(H54,COLUMN(H$4)-COLUMN($B$4))))-SUM(OFFSET(H56,0,0,1,-MIN(H54,COLUMN(H$4)-COLUMN($B$4)))))</f>
        <v>#VALUE!</v>
      </c>
      <c r="I34" s="116" t="e">
        <f aca="true">IF(AND(Assumptions!$C$65="Current",I54=1),0,SUM(OFFSET(I55,0,0,1,-MIN(I54,COLUMN(I$4)-COLUMN($B$4))))-SUM(OFFSET(I56,0,0,1,-MIN(I54,COLUMN(I$4)-COLUMN($B$4)))))</f>
        <v>#VALUE!</v>
      </c>
      <c r="J34" s="116" t="e">
        <f aca="true">IF(AND(Assumptions!$C$65="Current",J54=1),0,SUM(OFFSET(J55,0,0,1,-MIN(J54,COLUMN(J$4)-COLUMN($B$4))))-SUM(OFFSET(J56,0,0,1,-MIN(J54,COLUMN(J$4)-COLUMN($B$4)))))</f>
        <v>#VALUE!</v>
      </c>
      <c r="K34" s="116" t="e">
        <f aca="true">IF(AND(Assumptions!$C$65="Current",K54=1),0,SUM(OFFSET(K55,0,0,1,-MIN(K54,COLUMN(K$4)-COLUMN($B$4))))-SUM(OFFSET(K56,0,0,1,-MIN(K54,COLUMN(K$4)-COLUMN($B$4)))))</f>
        <v>#VALUE!</v>
      </c>
      <c r="L34" s="116" t="e">
        <f aca="true">IF(AND(Assumptions!$C$65="Current",L54=1),0,SUM(OFFSET(L55,0,0,1,-MIN(L54,COLUMN(L$4)-COLUMN($B$4))))-SUM(OFFSET(L56,0,0,1,-MIN(L54,COLUMN(L$4)-COLUMN($B$4)))))</f>
        <v>#VALUE!</v>
      </c>
      <c r="M34" s="116" t="e">
        <f aca="true">IF(AND(Assumptions!$C$65="Current",M54=1),0,SUM(OFFSET(M55,0,0,1,-MIN(M54,COLUMN(M$4)-COLUMN($B$4))))-SUM(OFFSET(M56,0,0,1,-MIN(M54,COLUMN(M$4)-COLUMN($B$4)))))</f>
        <v>#VALUE!</v>
      </c>
      <c r="N34" s="116" t="e">
        <f aca="true">IF(AND(Assumptions!$C$65="Current",N54=1),0,SUM(OFFSET(N55,0,0,1,-MIN(N54,COLUMN(N$4)-COLUMN($B$4))))-SUM(OFFSET(N56,0,0,1,-MIN(N54,COLUMN(N$4)-COLUMN($B$4)))))</f>
        <v>#VALUE!</v>
      </c>
      <c r="O34" s="116" t="e">
        <f aca="true">IF(AND(Assumptions!$C$65="Current",O54=1),0,SUM(OFFSET(O55,0,0,1,-MIN(O54,COLUMN(O$4)-COLUMN($B$4))))-SUM(OFFSET(O56,0,0,1,-MIN(O54,COLUMN(O$4)-COLUMN($B$4)))))</f>
        <v>#VALUE!</v>
      </c>
      <c r="P34" s="116" t="e">
        <f aca="true">IF(AND(Assumptions!$C$65="Current",P54=1),0,SUM(OFFSET(P55,0,0,1,-MIN(P54,COLUMN(P$4)-COLUMN($B$4))))-SUM(OFFSET(P56,0,0,1,-MIN(P54,COLUMN(P$4)-COLUMN($B$4)))))</f>
        <v>#VALUE!</v>
      </c>
      <c r="Q34" s="116" t="e">
        <f aca="true">IF(AND(Assumptions!$C$65="Current",Q54=1),0,SUM(OFFSET(Q55,0,0,1,-MIN(Q54,COLUMN(Q$4)-COLUMN($B$4))))-SUM(OFFSET(Q56,0,0,1,-MIN(Q54,COLUMN(Q$4)-COLUMN($B$4)))))</f>
        <v>#VALUE!</v>
      </c>
      <c r="R34" s="116" t="e">
        <f aca="true">IF(AND(Assumptions!$C$65="Current",R54=1),0,SUM(OFFSET(R55,0,0,1,-MIN(R54,COLUMN(R$4)-COLUMN($B$4))))-SUM(OFFSET(R56,0,0,1,-MIN(R54,COLUMN(R$4)-COLUMN($B$4)))))</f>
        <v>#VALUE!</v>
      </c>
      <c r="S34" s="116" t="e">
        <f aca="true">IF(AND(Assumptions!$C$65="Current",S54=1),0,SUM(OFFSET(S55,0,0,1,-MIN(S54,COLUMN(S$4)-COLUMN($B$4))))-SUM(OFFSET(S56,0,0,1,-MIN(S54,COLUMN(S$4)-COLUMN($B$4)))))</f>
        <v>#VALUE!</v>
      </c>
      <c r="T34" s="116" t="e">
        <f aca="true">IF(AND(Assumptions!$C$65="Current",T54=1),0,SUM(OFFSET(T55,0,0,1,-MIN(T54,COLUMN(T$4)-COLUMN($B$4))))-SUM(OFFSET(T56,0,0,1,-MIN(T54,COLUMN(T$4)-COLUMN($B$4)))))</f>
        <v>#VALUE!</v>
      </c>
      <c r="U34" s="116" t="e">
        <f aca="true">IF(AND(Assumptions!$C$65="Current",U54=1),0,SUM(OFFSET(U55,0,0,1,-MIN(U54,COLUMN(U$4)-COLUMN($B$4))))-SUM(OFFSET(U56,0,0,1,-MIN(U54,COLUMN(U$4)-COLUMN($B$4)))))</f>
        <v>#VALUE!</v>
      </c>
      <c r="V34" s="116" t="e">
        <f aca="true">IF(AND(Assumptions!$C$65="Current",V54=1),0,SUM(OFFSET(V55,0,0,1,-MIN(V54,COLUMN(V$4)-COLUMN($B$4))))-SUM(OFFSET(V56,0,0,1,-MIN(V54,COLUMN(V$4)-COLUMN($B$4)))))</f>
        <v>#VALUE!</v>
      </c>
      <c r="W34" s="116" t="e">
        <f aca="true">IF(AND(Assumptions!$C$65="Current",W54=1),0,SUM(OFFSET(W55,0,0,1,-MIN(W54,COLUMN(W$4)-COLUMN($B$4))))-SUM(OFFSET(W56,0,0,1,-MIN(W54,COLUMN(W$4)-COLUMN($B$4)))))</f>
        <v>#VALUE!</v>
      </c>
      <c r="X34" s="116" t="e">
        <f aca="true">IF(AND(Assumptions!$C$65="Current",X54=1),0,SUM(OFFSET(X55,0,0,1,-MIN(X54,COLUMN(X$4)-COLUMN($B$4))))-SUM(OFFSET(X56,0,0,1,-MIN(X54,COLUMN(X$4)-COLUMN($B$4)))))</f>
        <v>#VALUE!</v>
      </c>
      <c r="Y34" s="116" t="e">
        <f aca="true">IF(AND(Assumptions!$C$65="Current",Y54=1),0,SUM(OFFSET(Y55,0,0,1,-MIN(Y54,COLUMN(Y$4)-COLUMN($B$4))))-SUM(OFFSET(Y56,0,0,1,-MIN(Y54,COLUMN(Y$4)-COLUMN($B$4)))))</f>
        <v>#VALUE!</v>
      </c>
      <c r="Z34" s="116" t="e">
        <f aca="true">IF(AND(Assumptions!$C$65="Current",Z54=1),0,SUM(OFFSET(Z55,0,0,1,-MIN(Z54,COLUMN(Z$4)-COLUMN($B$4))))-SUM(OFFSET(Z56,0,0,1,-MIN(Z54,COLUMN(Z$4)-COLUMN($B$4)))))</f>
        <v>#VALUE!</v>
      </c>
      <c r="AA34" s="116" t="e">
        <f aca="true">IF(AND(Assumptions!$C$65="Current",AA54=1),0,SUM(OFFSET(AA55,0,0,1,-MIN(AA54,COLUMN(AA$4)-COLUMN($B$4))))-SUM(OFFSET(AA56,0,0,1,-MIN(AA54,COLUMN(AA$4)-COLUMN($B$4)))))</f>
        <v>#VALUE!</v>
      </c>
      <c r="AB34" s="116" t="e">
        <f aca="true">IF(AND(Assumptions!$C$65="Current",AB54=1),0,SUM(OFFSET(AB55,0,0,1,-MIN(AB54,COLUMN(AB$4)-COLUMN($B$4))))-SUM(OFFSET(AB56,0,0,1,-MIN(AB54,COLUMN(AB$4)-COLUMN($B$4)))))</f>
        <v>#VALUE!</v>
      </c>
      <c r="AC34" s="116" t="e">
        <f aca="true">IF(AND(Assumptions!$C$65="Current",AC54=1),0,SUM(OFFSET(AC55,0,0,1,-MIN(AC54,COLUMN(AC$4)-COLUMN($B$4))))-SUM(OFFSET(AC56,0,0,1,-MIN(AC54,COLUMN(AC$4)-COLUMN($B$4)))))</f>
        <v>#VALUE!</v>
      </c>
      <c r="AD34" s="116" t="e">
        <f aca="true">IF(AND(Assumptions!$C$65="Current",AD54=1),0,SUM(OFFSET(AD55,0,0,1,-MIN(AD54,COLUMN(AD$4)-COLUMN($B$4))))-SUM(OFFSET(AD56,0,0,1,-MIN(AD54,COLUMN(AD$4)-COLUMN($B$4)))))</f>
        <v>#VALUE!</v>
      </c>
      <c r="AE34" s="116" t="e">
        <f aca="true">IF(AND(Assumptions!$C$65="Current",AE54=1),0,SUM(OFFSET(AE55,0,0,1,-MIN(AE54,COLUMN(AE$4)-COLUMN($B$4))))-SUM(OFFSET(AE56,0,0,1,-MIN(AE54,COLUMN(AE$4)-COLUMN($B$4)))))</f>
        <v>#VALUE!</v>
      </c>
      <c r="AF34" s="116" t="e">
        <f aca="true">IF(AND(Assumptions!$C$65="Current",AF54=1),0,SUM(OFFSET(AF55,0,0,1,-MIN(AF54,COLUMN(AF$4)-COLUMN($B$4))))-SUM(OFFSET(AF56,0,0,1,-MIN(AF54,COLUMN(AF$4)-COLUMN($B$4)))))</f>
        <v>#VALUE!</v>
      </c>
      <c r="AG34" s="116" t="e">
        <f aca="true">IF(AND(Assumptions!$C$65="Current",AG54=1),0,SUM(OFFSET(AG55,0,0,1,-MIN(AG54,COLUMN(AG$4)-COLUMN($B$4))))-SUM(OFFSET(AG56,0,0,1,-MIN(AG54,COLUMN(AG$4)-COLUMN($B$4)))))</f>
        <v>#VALUE!</v>
      </c>
      <c r="AH34" s="116" t="e">
        <f aca="true">IF(AND(Assumptions!$C$65="Current",AH54=1),0,SUM(OFFSET(AH55,0,0,1,-MIN(AH54,COLUMN(AH$4)-COLUMN($B$4))))-SUM(OFFSET(AH56,0,0,1,-MIN(AH54,COLUMN(AH$4)-COLUMN($B$4)))))</f>
        <v>#VALUE!</v>
      </c>
      <c r="AI34" s="116" t="e">
        <f aca="true">IF(AND(Assumptions!$C$65="Current",AI54=1),0,SUM(OFFSET(AI55,0,0,1,-MIN(AI54,COLUMN(AI$4)-COLUMN($B$4))))-SUM(OFFSET(AI56,0,0,1,-MIN(AI54,COLUMN(AI$4)-COLUMN($B$4)))))</f>
        <v>#VALUE!</v>
      </c>
      <c r="AJ34" s="116" t="e">
        <f aca="true">IF(AND(Assumptions!$C$65="Current",AJ54=1),0,SUM(OFFSET(AJ55,0,0,1,-MIN(AJ54,COLUMN(AJ$4)-COLUMN($B$4))))-SUM(OFFSET(AJ56,0,0,1,-MIN(AJ54,COLUMN(AJ$4)-COLUMN($B$4)))))</f>
        <v>#VALUE!</v>
      </c>
      <c r="AK34" s="116" t="e">
        <f aca="true">IF(AND(Assumptions!$C$65="Current",AK54=1),0,SUM(OFFSET(AK55,0,0,1,-MIN(AK54,COLUMN(AK$4)-COLUMN($B$4))))-SUM(OFFSET(AK56,0,0,1,-MIN(AK54,COLUMN(AK$4)-COLUMN($B$4)))))</f>
        <v>#VALUE!</v>
      </c>
      <c r="AL34" s="116" t="e">
        <f aca="true">IF(AND(Assumptions!$C$65="Current",AL54=1),0,SUM(OFFSET(AL55,0,0,1,-MIN(AL54,COLUMN(AL$4)-COLUMN($B$4))))-SUM(OFFSET(AL56,0,0,1,-MIN(AL54,COLUMN(AL$4)-COLUMN($B$4)))))</f>
        <v>#VALUE!</v>
      </c>
      <c r="AM34" s="116" t="e">
        <f aca="true">IF(AND(Assumptions!$C$65="Current",AM54=1),0,SUM(OFFSET(AM55,0,0,1,-MIN(AM54,COLUMN(AM$4)-COLUMN($B$4))))-SUM(OFFSET(AM56,0,0,1,-MIN(AM54,COLUMN(AM$4)-COLUMN($B$4)))))</f>
        <v>#VALUE!</v>
      </c>
      <c r="AN34" s="116" t="e">
        <f aca="true">IF(AND(Assumptions!$C$65="Current",AN54=1),0,SUM(OFFSET(AN55,0,0,1,-MIN(AN54,COLUMN(AN$4)-COLUMN($B$4))))-SUM(OFFSET(AN56,0,0,1,-MIN(AN54,COLUMN(AN$4)-COLUMN($B$4)))))</f>
        <v>#VALUE!</v>
      </c>
      <c r="AO34" s="116" t="e">
        <f aca="true">IF(AND(Assumptions!$C$65="Current",AO54=1),0,SUM(OFFSET(AO55,0,0,1,-MIN(AO54,COLUMN(AO$4)-COLUMN($B$4))))-SUM(OFFSET(AO56,0,0,1,-MIN(AO54,COLUMN(AO$4)-COLUMN($B$4)))))</f>
        <v>#VALUE!</v>
      </c>
      <c r="AP34" s="116" t="e">
        <f aca="true">IF(AND(Assumptions!$C$65="Current",AP54=1),0,SUM(OFFSET(AP55,0,0,1,-MIN(AP54,COLUMN(AP$4)-COLUMN($B$4))))-SUM(OFFSET(AP56,0,0,1,-MIN(AP54,COLUMN(AP$4)-COLUMN($B$4)))))</f>
        <v>#VALUE!</v>
      </c>
      <c r="AQ34" s="116" t="e">
        <f aca="true">IF(AND(Assumptions!$C$65="Current",AQ54=1),0,SUM(OFFSET(AQ55,0,0,1,-MIN(AQ54,COLUMN(AQ$4)-COLUMN($B$4))))-SUM(OFFSET(AQ56,0,0,1,-MIN(AQ54,COLUMN(AQ$4)-COLUMN($B$4)))))</f>
        <v>#VALUE!</v>
      </c>
      <c r="AR34" s="116" t="e">
        <f aca="true">IF(AND(Assumptions!$C$65="Current",AR54=1),0,SUM(OFFSET(AR55,0,0,1,-MIN(AR54,COLUMN(AR$4)-COLUMN($B$4))))-SUM(OFFSET(AR56,0,0,1,-MIN(AR54,COLUMN(AR$4)-COLUMN($B$4)))))</f>
        <v>#VALUE!</v>
      </c>
      <c r="AS34" s="116" t="e">
        <f aca="true">IF(AND(Assumptions!$C$65="Current",AS54=1),0,SUM(OFFSET(AS55,0,0,1,-MIN(AS54,COLUMN(AS$4)-COLUMN($B$4))))-SUM(OFFSET(AS56,0,0,1,-MIN(AS54,COLUMN(AS$4)-COLUMN($B$4)))))</f>
        <v>#VALUE!</v>
      </c>
      <c r="AT34" s="116" t="e">
        <f aca="true">IF(AND(Assumptions!$C$65="Current",AT54=1),0,SUM(OFFSET(AT55,0,0,1,-MIN(AT54,COLUMN(AT$4)-COLUMN($B$4))))-SUM(OFFSET(AT56,0,0,1,-MIN(AT54,COLUMN(AT$4)-COLUMN($B$4)))))</f>
        <v>#VALUE!</v>
      </c>
      <c r="AU34" s="116" t="e">
        <f aca="true">IF(AND(Assumptions!$C$65="Current",AU54=1),0,SUM(OFFSET(AU55,0,0,1,-MIN(AU54,COLUMN(AU$4)-COLUMN($B$4))))-SUM(OFFSET(AU56,0,0,1,-MIN(AU54,COLUMN(AU$4)-COLUMN($B$4)))))</f>
        <v>#VALUE!</v>
      </c>
      <c r="AV34" s="116" t="e">
        <f aca="true">IF(AND(Assumptions!$C$65="Current",AV54=1),0,SUM(OFFSET(AV55,0,0,1,-MIN(AV54,COLUMN(AV$4)-COLUMN($B$4))))-SUM(OFFSET(AV56,0,0,1,-MIN(AV54,COLUMN(AV$4)-COLUMN($B$4)))))</f>
        <v>#VALUE!</v>
      </c>
      <c r="AW34" s="116" t="e">
        <f aca="true">IF(AND(Assumptions!$C$65="Current",AW54=1),0,SUM(OFFSET(AW55,0,0,1,-MIN(AW54,COLUMN(AW$4)-COLUMN($B$4))))-SUM(OFFSET(AW56,0,0,1,-MIN(AW54,COLUMN(AW$4)-COLUMN($B$4)))))</f>
        <v>#VALUE!</v>
      </c>
      <c r="AX34" s="116" t="e">
        <f aca="true">IF(AND(Assumptions!$C$65="Current",AX54=1),0,SUM(OFFSET(AX55,0,0,1,-MIN(AX54,COLUMN(AX$4)-COLUMN($B$4))))-SUM(OFFSET(AX56,0,0,1,-MIN(AX54,COLUMN(AX$4)-COLUMN($B$4)))))</f>
        <v>#VALUE!</v>
      </c>
      <c r="AY34" s="116" t="e">
        <f aca="true">IF(AND(Assumptions!$C$65="Current",AY54=1),0,SUM(OFFSET(AY55,0,0,1,-MIN(AY54,COLUMN(AY$4)-COLUMN($B$4))))-SUM(OFFSET(AY56,0,0,1,-MIN(AY54,COLUMN(AY$4)-COLUMN($B$4)))))</f>
        <v>#VALUE!</v>
      </c>
      <c r="AZ34" s="116" t="e">
        <f aca="true">IF(AND(Assumptions!$C$65="Current",AZ54=1),0,SUM(OFFSET(AZ55,0,0,1,-MIN(AZ54,COLUMN(AZ$4)-COLUMN($B$4))))-SUM(OFFSET(AZ56,0,0,1,-MIN(AZ54,COLUMN(AZ$4)-COLUMN($B$4)))))</f>
        <v>#VALUE!</v>
      </c>
      <c r="BA34" s="116" t="e">
        <f aca="true">IF(AND(Assumptions!$C$65="Current",BA54=1),0,SUM(OFFSET(BA55,0,0,1,-MIN(BA54,COLUMN(BA$4)-COLUMN($B$4))))-SUM(OFFSET(BA56,0,0,1,-MIN(BA54,COLUMN(BA$4)-COLUMN($B$4)))))</f>
        <v>#VALUE!</v>
      </c>
      <c r="BB34" s="116" t="e">
        <f aca="true">IF(AND(Assumptions!$C$65="Current",BB54=1),0,SUM(OFFSET(BB55,0,0,1,-MIN(BB54,COLUMN(BB$4)-COLUMN($B$4))))-SUM(OFFSET(BB56,0,0,1,-MIN(BB54,COLUMN(BB$4)-COLUMN($B$4)))))</f>
        <v>#VALUE!</v>
      </c>
      <c r="BC34" s="116" t="e">
        <f aca="true">IF(AND(Assumptions!$C$65="Current",BC54=1),0,SUM(OFFSET(BC55,0,0,1,-MIN(BC54,COLUMN(BC$4)-COLUMN($B$4))))-SUM(OFFSET(BC56,0,0,1,-MIN(BC54,COLUMN(BC$4)-COLUMN($B$4)))))</f>
        <v>#VALUE!</v>
      </c>
      <c r="BD34" s="69" t="e">
        <f aca="true">OFFSET($B34,0,Assumptions!$C$8+1,1,1)</f>
        <v>#VALUE!</v>
      </c>
      <c r="BE34" s="69" t="e">
        <f aca="true">OFFSET($B34,0,SUM(Assumptions!$C$8:$C$9)+1,1,1)</f>
        <v>#VALUE!</v>
      </c>
      <c r="BF34" s="69" t="e">
        <f aca="true">OFFSET($B34,0,SUM(Assumptions!$C$8:$C$10)+1,1,1)</f>
        <v>#VALUE!</v>
      </c>
      <c r="BG34" s="69" t="e">
        <f aca="true">OFFSET($B34,0,SUM(Assumptions!$C$8:$C$11)+1,1,1)</f>
        <v>#VALUE!</v>
      </c>
      <c r="BH34" s="69" t="e">
        <f aca="false">BG34</f>
        <v>#VALUE!</v>
      </c>
    </row>
    <row r="35" customFormat="false" ht="15.75" hidden="false" customHeight="true" outlineLevel="0" collapsed="false">
      <c r="A35" s="15" t="s">
        <v>301</v>
      </c>
      <c r="B35" s="16" t="s">
        <v>302</v>
      </c>
      <c r="C35" s="68" t="n">
        <f aca="false">-SUMIF(Assumptions!$A$81:$C$104,$A35,Assumptions!$C$81:$C$104)</f>
        <v>20000</v>
      </c>
      <c r="D35" s="116" t="e">
        <f aca="true">IF(AND(Assumptions!$C$55="Current",D66=1),0,SUM(OFFSET(D67,0,0,1,-MIN(D66,COLUMN(D$4)-COLUMN($B$4)))))</f>
        <v>#VALUE!</v>
      </c>
      <c r="E35" s="116" t="e">
        <f aca="true">IF(AND(Assumptions!$C$55="Current",E66=1),0,SUM(OFFSET(E67,0,0,1,-MIN(E66,COLUMN(E$4)-COLUMN($B$4)))))</f>
        <v>#VALUE!</v>
      </c>
      <c r="F35" s="116" t="e">
        <f aca="true">IF(AND(Assumptions!$C$55="Current",F66=1),0,SUM(OFFSET(F67,0,0,1,-MIN(F66,COLUMN(F$4)-COLUMN($B$4)))))</f>
        <v>#VALUE!</v>
      </c>
      <c r="G35" s="116" t="e">
        <f aca="true">IF(AND(Assumptions!$C$55="Current",G66=1),0,SUM(OFFSET(G67,0,0,1,-MIN(G66,COLUMN(G$4)-COLUMN($B$4)))))</f>
        <v>#VALUE!</v>
      </c>
      <c r="H35" s="116" t="e">
        <f aca="true">IF(AND(Assumptions!$C$55="Current",H66=1),0,SUM(OFFSET(H67,0,0,1,-MIN(H66,COLUMN(H$4)-COLUMN($B$4)))))</f>
        <v>#VALUE!</v>
      </c>
      <c r="I35" s="116" t="e">
        <f aca="true">IF(AND(Assumptions!$C$55="Current",I66=1),0,SUM(OFFSET(I67,0,0,1,-MIN(I66,COLUMN(I$4)-COLUMN($B$4)))))</f>
        <v>#VALUE!</v>
      </c>
      <c r="J35" s="116" t="e">
        <f aca="true">IF(AND(Assumptions!$C$55="Current",J66=1),0,SUM(OFFSET(J67,0,0,1,-MIN(J66,COLUMN(J$4)-COLUMN($B$4)))))</f>
        <v>#VALUE!</v>
      </c>
      <c r="K35" s="116" t="e">
        <f aca="true">IF(AND(Assumptions!$C$55="Current",K66=1),0,SUM(OFFSET(K67,0,0,1,-MIN(K66,COLUMN(K$4)-COLUMN($B$4)))))</f>
        <v>#VALUE!</v>
      </c>
      <c r="L35" s="116" t="e">
        <f aca="true">IF(AND(Assumptions!$C$55="Current",L66=1),0,SUM(OFFSET(L67,0,0,1,-MIN(L66,COLUMN(L$4)-COLUMN($B$4)))))</f>
        <v>#VALUE!</v>
      </c>
      <c r="M35" s="116" t="e">
        <f aca="true">IF(AND(Assumptions!$C$55="Current",M66=1),0,SUM(OFFSET(M67,0,0,1,-MIN(M66,COLUMN(M$4)-COLUMN($B$4)))))</f>
        <v>#VALUE!</v>
      </c>
      <c r="N35" s="116" t="e">
        <f aca="true">IF(AND(Assumptions!$C$55="Current",N66=1),0,SUM(OFFSET(N67,0,0,1,-MIN(N66,COLUMN(N$4)-COLUMN($B$4)))))</f>
        <v>#VALUE!</v>
      </c>
      <c r="O35" s="116" t="e">
        <f aca="true">IF(AND(Assumptions!$C$55="Current",O66=1),0,SUM(OFFSET(O67,0,0,1,-MIN(O66,COLUMN(O$4)-COLUMN($B$4)))))</f>
        <v>#VALUE!</v>
      </c>
      <c r="P35" s="116" t="e">
        <f aca="true">IF(AND(Assumptions!$C$55="Current",P66=1),0,SUM(OFFSET(P67,0,0,1,-MIN(P66,COLUMN(P$4)-COLUMN($B$4)))))</f>
        <v>#VALUE!</v>
      </c>
      <c r="Q35" s="116" t="e">
        <f aca="true">IF(AND(Assumptions!$C$55="Current",Q66=1),0,SUM(OFFSET(Q67,0,0,1,-MIN(Q66,COLUMN(Q$4)-COLUMN($B$4)))))</f>
        <v>#VALUE!</v>
      </c>
      <c r="R35" s="116" t="e">
        <f aca="true">IF(AND(Assumptions!$C$55="Current",R66=1),0,SUM(OFFSET(R67,0,0,1,-MIN(R66,COLUMN(R$4)-COLUMN($B$4)))))</f>
        <v>#VALUE!</v>
      </c>
      <c r="S35" s="116" t="e">
        <f aca="true">IF(AND(Assumptions!$C$55="Current",S66=1),0,SUM(OFFSET(S67,0,0,1,-MIN(S66,COLUMN(S$4)-COLUMN($B$4)))))</f>
        <v>#VALUE!</v>
      </c>
      <c r="T35" s="116" t="e">
        <f aca="true">IF(AND(Assumptions!$C$55="Current",T66=1),0,SUM(OFFSET(T67,0,0,1,-MIN(T66,COLUMN(T$4)-COLUMN($B$4)))))</f>
        <v>#VALUE!</v>
      </c>
      <c r="U35" s="116" t="e">
        <f aca="true">IF(AND(Assumptions!$C$55="Current",U66=1),0,SUM(OFFSET(U67,0,0,1,-MIN(U66,COLUMN(U$4)-COLUMN($B$4)))))</f>
        <v>#VALUE!</v>
      </c>
      <c r="V35" s="116" t="e">
        <f aca="true">IF(AND(Assumptions!$C$55="Current",V66=1),0,SUM(OFFSET(V67,0,0,1,-MIN(V66,COLUMN(V$4)-COLUMN($B$4)))))</f>
        <v>#VALUE!</v>
      </c>
      <c r="W35" s="116" t="e">
        <f aca="true">IF(AND(Assumptions!$C$55="Current",W66=1),0,SUM(OFFSET(W67,0,0,1,-MIN(W66,COLUMN(W$4)-COLUMN($B$4)))))</f>
        <v>#VALUE!</v>
      </c>
      <c r="X35" s="116" t="e">
        <f aca="true">IF(AND(Assumptions!$C$55="Current",X66=1),0,SUM(OFFSET(X67,0,0,1,-MIN(X66,COLUMN(X$4)-COLUMN($B$4)))))</f>
        <v>#VALUE!</v>
      </c>
      <c r="Y35" s="116" t="e">
        <f aca="true">IF(AND(Assumptions!$C$55="Current",Y66=1),0,SUM(OFFSET(Y67,0,0,1,-MIN(Y66,COLUMN(Y$4)-COLUMN($B$4)))))</f>
        <v>#VALUE!</v>
      </c>
      <c r="Z35" s="116" t="e">
        <f aca="true">IF(AND(Assumptions!$C$55="Current",Z66=1),0,SUM(OFFSET(Z67,0,0,1,-MIN(Z66,COLUMN(Z$4)-COLUMN($B$4)))))</f>
        <v>#VALUE!</v>
      </c>
      <c r="AA35" s="116" t="e">
        <f aca="true">IF(AND(Assumptions!$C$55="Current",AA66=1),0,SUM(OFFSET(AA67,0,0,1,-MIN(AA66,COLUMN(AA$4)-COLUMN($B$4)))))</f>
        <v>#VALUE!</v>
      </c>
      <c r="AB35" s="116" t="e">
        <f aca="true">IF(AND(Assumptions!$C$55="Current",AB66=1),0,SUM(OFFSET(AB67,0,0,1,-MIN(AB66,COLUMN(AB$4)-COLUMN($B$4)))))</f>
        <v>#VALUE!</v>
      </c>
      <c r="AC35" s="116" t="e">
        <f aca="true">IF(AND(Assumptions!$C$55="Current",AC66=1),0,SUM(OFFSET(AC67,0,0,1,-MIN(AC66,COLUMN(AC$4)-COLUMN($B$4)))))</f>
        <v>#VALUE!</v>
      </c>
      <c r="AD35" s="116" t="e">
        <f aca="true">IF(AND(Assumptions!$C$55="Current",AD66=1),0,SUM(OFFSET(AD67,0,0,1,-MIN(AD66,COLUMN(AD$4)-COLUMN($B$4)))))</f>
        <v>#VALUE!</v>
      </c>
      <c r="AE35" s="116" t="e">
        <f aca="true">IF(AND(Assumptions!$C$55="Current",AE66=1),0,SUM(OFFSET(AE67,0,0,1,-MIN(AE66,COLUMN(AE$4)-COLUMN($B$4)))))</f>
        <v>#VALUE!</v>
      </c>
      <c r="AF35" s="116" t="e">
        <f aca="true">IF(AND(Assumptions!$C$55="Current",AF66=1),0,SUM(OFFSET(AF67,0,0,1,-MIN(AF66,COLUMN(AF$4)-COLUMN($B$4)))))</f>
        <v>#VALUE!</v>
      </c>
      <c r="AG35" s="116" t="e">
        <f aca="true">IF(AND(Assumptions!$C$55="Current",AG66=1),0,SUM(OFFSET(AG67,0,0,1,-MIN(AG66,COLUMN(AG$4)-COLUMN($B$4)))))</f>
        <v>#VALUE!</v>
      </c>
      <c r="AH35" s="116" t="e">
        <f aca="true">IF(AND(Assumptions!$C$55="Current",AH66=1),0,SUM(OFFSET(AH67,0,0,1,-MIN(AH66,COLUMN(AH$4)-COLUMN($B$4)))))</f>
        <v>#VALUE!</v>
      </c>
      <c r="AI35" s="116" t="e">
        <f aca="true">IF(AND(Assumptions!$C$55="Current",AI66=1),0,SUM(OFFSET(AI67,0,0,1,-MIN(AI66,COLUMN(AI$4)-COLUMN($B$4)))))</f>
        <v>#VALUE!</v>
      </c>
      <c r="AJ35" s="116" t="e">
        <f aca="true">IF(AND(Assumptions!$C$55="Current",AJ66=1),0,SUM(OFFSET(AJ67,0,0,1,-MIN(AJ66,COLUMN(AJ$4)-COLUMN($B$4)))))</f>
        <v>#VALUE!</v>
      </c>
      <c r="AK35" s="116" t="e">
        <f aca="true">IF(AND(Assumptions!$C$55="Current",AK66=1),0,SUM(OFFSET(AK67,0,0,1,-MIN(AK66,COLUMN(AK$4)-COLUMN($B$4)))))</f>
        <v>#VALUE!</v>
      </c>
      <c r="AL35" s="116" t="e">
        <f aca="true">IF(AND(Assumptions!$C$55="Current",AL66=1),0,SUM(OFFSET(AL67,0,0,1,-MIN(AL66,COLUMN(AL$4)-COLUMN($B$4)))))</f>
        <v>#VALUE!</v>
      </c>
      <c r="AM35" s="116" t="e">
        <f aca="true">IF(AND(Assumptions!$C$55="Current",AM66=1),0,SUM(OFFSET(AM67,0,0,1,-MIN(AM66,COLUMN(AM$4)-COLUMN($B$4)))))</f>
        <v>#VALUE!</v>
      </c>
      <c r="AN35" s="116" t="e">
        <f aca="true">IF(AND(Assumptions!$C$55="Current",AN66=1),0,SUM(OFFSET(AN67,0,0,1,-MIN(AN66,COLUMN(AN$4)-COLUMN($B$4)))))</f>
        <v>#VALUE!</v>
      </c>
      <c r="AO35" s="116" t="e">
        <f aca="true">IF(AND(Assumptions!$C$55="Current",AO66=1),0,SUM(OFFSET(AO67,0,0,1,-MIN(AO66,COLUMN(AO$4)-COLUMN($B$4)))))</f>
        <v>#VALUE!</v>
      </c>
      <c r="AP35" s="116" t="e">
        <f aca="true">IF(AND(Assumptions!$C$55="Current",AP66=1),0,SUM(OFFSET(AP67,0,0,1,-MIN(AP66,COLUMN(AP$4)-COLUMN($B$4)))))</f>
        <v>#VALUE!</v>
      </c>
      <c r="AQ35" s="116" t="e">
        <f aca="true">IF(AND(Assumptions!$C$55="Current",AQ66=1),0,SUM(OFFSET(AQ67,0,0,1,-MIN(AQ66,COLUMN(AQ$4)-COLUMN($B$4)))))</f>
        <v>#VALUE!</v>
      </c>
      <c r="AR35" s="116" t="e">
        <f aca="true">IF(AND(Assumptions!$C$55="Current",AR66=1),0,SUM(OFFSET(AR67,0,0,1,-MIN(AR66,COLUMN(AR$4)-COLUMN($B$4)))))</f>
        <v>#VALUE!</v>
      </c>
      <c r="AS35" s="116" t="e">
        <f aca="true">IF(AND(Assumptions!$C$55="Current",AS66=1),0,SUM(OFFSET(AS67,0,0,1,-MIN(AS66,COLUMN(AS$4)-COLUMN($B$4)))))</f>
        <v>#VALUE!</v>
      </c>
      <c r="AT35" s="116" t="e">
        <f aca="true">IF(AND(Assumptions!$C$55="Current",AT66=1),0,SUM(OFFSET(AT67,0,0,1,-MIN(AT66,COLUMN(AT$4)-COLUMN($B$4)))))</f>
        <v>#VALUE!</v>
      </c>
      <c r="AU35" s="116" t="e">
        <f aca="true">IF(AND(Assumptions!$C$55="Current",AU66=1),0,SUM(OFFSET(AU67,0,0,1,-MIN(AU66,COLUMN(AU$4)-COLUMN($B$4)))))</f>
        <v>#VALUE!</v>
      </c>
      <c r="AV35" s="116" t="e">
        <f aca="true">IF(AND(Assumptions!$C$55="Current",AV66=1),0,SUM(OFFSET(AV67,0,0,1,-MIN(AV66,COLUMN(AV$4)-COLUMN($B$4)))))</f>
        <v>#VALUE!</v>
      </c>
      <c r="AW35" s="116" t="e">
        <f aca="true">IF(AND(Assumptions!$C$55="Current",AW66=1),0,SUM(OFFSET(AW67,0,0,1,-MIN(AW66,COLUMN(AW$4)-COLUMN($B$4)))))</f>
        <v>#VALUE!</v>
      </c>
      <c r="AX35" s="116" t="e">
        <f aca="true">IF(AND(Assumptions!$C$55="Current",AX66=1),0,SUM(OFFSET(AX67,0,0,1,-MIN(AX66,COLUMN(AX$4)-COLUMN($B$4)))))</f>
        <v>#VALUE!</v>
      </c>
      <c r="AY35" s="116" t="e">
        <f aca="true">IF(AND(Assumptions!$C$55="Current",AY66=1),0,SUM(OFFSET(AY67,0,0,1,-MIN(AY66,COLUMN(AY$4)-COLUMN($B$4)))))</f>
        <v>#VALUE!</v>
      </c>
      <c r="AZ35" s="116" t="e">
        <f aca="true">IF(AND(Assumptions!$C$55="Current",AZ66=1),0,SUM(OFFSET(AZ67,0,0,1,-MIN(AZ66,COLUMN(AZ$4)-COLUMN($B$4)))))</f>
        <v>#VALUE!</v>
      </c>
      <c r="BA35" s="116" t="e">
        <f aca="true">IF(AND(Assumptions!$C$55="Current",BA66=1),0,SUM(OFFSET(BA67,0,0,1,-MIN(BA66,COLUMN(BA$4)-COLUMN($B$4)))))</f>
        <v>#VALUE!</v>
      </c>
      <c r="BB35" s="116" t="e">
        <f aca="true">IF(AND(Assumptions!$C$55="Current",BB66=1),0,SUM(OFFSET(BB67,0,0,1,-MIN(BB66,COLUMN(BB$4)-COLUMN($B$4)))))</f>
        <v>#VALUE!</v>
      </c>
      <c r="BC35" s="116" t="e">
        <f aca="true">IF(AND(Assumptions!$C$55="Current",BC66=1),0,SUM(OFFSET(BC67,0,0,1,-MIN(BC66,COLUMN(BC$4)-COLUMN($B$4)))))</f>
        <v>#VALUE!</v>
      </c>
      <c r="BD35" s="69" t="e">
        <f aca="true">OFFSET($B35,0,Assumptions!$C$8+1,1,1)</f>
        <v>#VALUE!</v>
      </c>
      <c r="BE35" s="69" t="e">
        <f aca="true">OFFSET($B35,0,SUM(Assumptions!$C$8:$C$9)+1,1,1)</f>
        <v>#VALUE!</v>
      </c>
      <c r="BF35" s="69" t="e">
        <f aca="true">OFFSET($B35,0,SUM(Assumptions!$C$8:$C$10)+1,1,1)</f>
        <v>#VALUE!</v>
      </c>
      <c r="BG35" s="69" t="e">
        <f aca="true">OFFSET($B35,0,SUM(Assumptions!$C$8:$C$11)+1,1,1)</f>
        <v>#VALUE!</v>
      </c>
      <c r="BH35" s="69" t="e">
        <f aca="false">BG35</f>
        <v>#VALUE!</v>
      </c>
    </row>
    <row r="36" customFormat="false" ht="15.75" hidden="false" customHeight="true" outlineLevel="0" collapsed="false">
      <c r="A36" s="15" t="s">
        <v>221</v>
      </c>
      <c r="B36" s="16" t="s">
        <v>222</v>
      </c>
      <c r="C36" s="68" t="n">
        <f aca="false">-SUMIF(Assumptions!$A$81:$C$104,$A36,Assumptions!$C$81:$C$104)</f>
        <v>55000</v>
      </c>
      <c r="D36" s="68" t="n">
        <f aca="true">OFFSET(D$4,ROW($B36)-ROW($B$4),-1,1,1)+OFFSET(CashFlow!$B21,0,COLUMN(D$4)-COLUMN($C$4),1,1)</f>
        <v>0</v>
      </c>
      <c r="E36" s="68" t="n">
        <f aca="true">OFFSET(E$4,ROW($B36)-ROW($B$4),-1,1,1)+OFFSET(CashFlow!$B21,0,COLUMN(E$4)-COLUMN($C$4),1,1)</f>
        <v>0</v>
      </c>
      <c r="F36" s="68" t="n">
        <f aca="true">OFFSET(F$4,ROW($B36)-ROW($B$4),-1,1,1)+OFFSET(CashFlow!$B21,0,COLUMN(F$4)-COLUMN($C$4),1,1)</f>
        <v>0</v>
      </c>
      <c r="G36" s="68" t="n">
        <f aca="true">OFFSET(G$4,ROW($B36)-ROW($B$4),-1,1,1)+OFFSET(CashFlow!$B21,0,COLUMN(G$4)-COLUMN($C$4),1,1)</f>
        <v>0</v>
      </c>
      <c r="H36" s="68" t="n">
        <f aca="true">OFFSET(H$4,ROW($B36)-ROW($B$4),-1,1,1)+OFFSET(CashFlow!$B21,0,COLUMN(H$4)-COLUMN($C$4),1,1)</f>
        <v>0</v>
      </c>
      <c r="I36" s="68" t="n">
        <f aca="true">OFFSET(I$4,ROW($B36)-ROW($B$4),-1,1,1)+OFFSET(CashFlow!$B21,0,COLUMN(I$4)-COLUMN($C$4),1,1)</f>
        <v>0</v>
      </c>
      <c r="J36" s="68" t="n">
        <f aca="true">OFFSET(J$4,ROW($B36)-ROW($B$4),-1,1,1)+OFFSET(CashFlow!$B21,0,COLUMN(J$4)-COLUMN($C$4),1,1)</f>
        <v>0</v>
      </c>
      <c r="K36" s="68" t="n">
        <f aca="true">OFFSET(K$4,ROW($B36)-ROW($B$4),-1,1,1)+OFFSET(CashFlow!$B21,0,COLUMN(K$4)-COLUMN($C$4),1,1)</f>
        <v>0</v>
      </c>
      <c r="L36" s="68" t="n">
        <f aca="true">OFFSET(L$4,ROW($B36)-ROW($B$4),-1,1,1)+OFFSET(CashFlow!$B21,0,COLUMN(L$4)-COLUMN($C$4),1,1)</f>
        <v>0</v>
      </c>
      <c r="M36" s="68" t="n">
        <f aca="true">OFFSET(M$4,ROW($B36)-ROW($B$4),-1,1,1)+OFFSET(CashFlow!$B21,0,COLUMN(M$4)-COLUMN($C$4),1,1)</f>
        <v>0</v>
      </c>
      <c r="N36" s="68" t="n">
        <f aca="true">OFFSET(N$4,ROW($B36)-ROW($B$4),-1,1,1)+OFFSET(CashFlow!$B21,0,COLUMN(N$4)-COLUMN($C$4),1,1)</f>
        <v>0</v>
      </c>
      <c r="O36" s="68" t="n">
        <f aca="true">OFFSET(O$4,ROW($B36)-ROW($B$4),-1,1,1)+OFFSET(CashFlow!$B21,0,COLUMN(O$4)-COLUMN($C$4),1,1)</f>
        <v>0</v>
      </c>
      <c r="P36" s="68" t="n">
        <f aca="true">OFFSET(P$4,ROW($B36)-ROW($B$4),-1,1,1)+OFFSET(CashFlow!$B21,0,COLUMN(P$4)-COLUMN($C$4),1,1)</f>
        <v>0</v>
      </c>
      <c r="Q36" s="68" t="n">
        <f aca="true">OFFSET(Q$4,ROW($B36)-ROW($B$4),-1,1,1)+OFFSET(CashFlow!$B21,0,COLUMN(Q$4)-COLUMN($C$4),1,1)</f>
        <v>0</v>
      </c>
      <c r="R36" s="68" t="n">
        <f aca="true">OFFSET(R$4,ROW($B36)-ROW($B$4),-1,1,1)+OFFSET(CashFlow!$B21,0,COLUMN(R$4)-COLUMN($C$4),1,1)</f>
        <v>0</v>
      </c>
      <c r="S36" s="68" t="n">
        <f aca="true">OFFSET(S$4,ROW($B36)-ROW($B$4),-1,1,1)+OFFSET(CashFlow!$B21,0,COLUMN(S$4)-COLUMN($C$4),1,1)</f>
        <v>0</v>
      </c>
      <c r="T36" s="68" t="n">
        <f aca="true">OFFSET(T$4,ROW($B36)-ROW($B$4),-1,1,1)+OFFSET(CashFlow!$B21,0,COLUMN(T$4)-COLUMN($C$4),1,1)</f>
        <v>0</v>
      </c>
      <c r="U36" s="68" t="n">
        <f aca="true">OFFSET(U$4,ROW($B36)-ROW($B$4),-1,1,1)+OFFSET(CashFlow!$B21,0,COLUMN(U$4)-COLUMN($C$4),1,1)</f>
        <v>0</v>
      </c>
      <c r="V36" s="68" t="n">
        <f aca="true">OFFSET(V$4,ROW($B36)-ROW($B$4),-1,1,1)+OFFSET(CashFlow!$B21,0,COLUMN(V$4)-COLUMN($C$4),1,1)</f>
        <v>0</v>
      </c>
      <c r="W36" s="68" t="n">
        <f aca="true">OFFSET(W$4,ROW($B36)-ROW($B$4),-1,1,1)+OFFSET(CashFlow!$B21,0,COLUMN(W$4)-COLUMN($C$4),1,1)</f>
        <v>0</v>
      </c>
      <c r="X36" s="68" t="n">
        <f aca="true">OFFSET(X$4,ROW($B36)-ROW($B$4),-1,1,1)+OFFSET(CashFlow!$B21,0,COLUMN(X$4)-COLUMN($C$4),1,1)</f>
        <v>0</v>
      </c>
      <c r="Y36" s="68" t="n">
        <f aca="true">OFFSET(Y$4,ROW($B36)-ROW($B$4),-1,1,1)+OFFSET(CashFlow!$B21,0,COLUMN(Y$4)-COLUMN($C$4),1,1)</f>
        <v>0</v>
      </c>
      <c r="Z36" s="68" t="n">
        <f aca="true">OFFSET(Z$4,ROW($B36)-ROW($B$4),-1,1,1)+OFFSET(CashFlow!$B21,0,COLUMN(Z$4)-COLUMN($C$4),1,1)</f>
        <v>0</v>
      </c>
      <c r="AA36" s="68" t="n">
        <f aca="true">OFFSET(AA$4,ROW($B36)-ROW($B$4),-1,1,1)+OFFSET(CashFlow!$B21,0,COLUMN(AA$4)-COLUMN($C$4),1,1)</f>
        <v>0</v>
      </c>
      <c r="AB36" s="68" t="n">
        <f aca="true">OFFSET(AB$4,ROW($B36)-ROW($B$4),-1,1,1)+OFFSET(CashFlow!$B21,0,COLUMN(AB$4)-COLUMN($C$4),1,1)</f>
        <v>0</v>
      </c>
      <c r="AC36" s="68" t="n">
        <f aca="true">OFFSET(AC$4,ROW($B36)-ROW($B$4),-1,1,1)+OFFSET(CashFlow!$B21,0,COLUMN(AC$4)-COLUMN($C$4),1,1)</f>
        <v>0</v>
      </c>
      <c r="AD36" s="68" t="n">
        <f aca="true">OFFSET(AD$4,ROW($B36)-ROW($B$4),-1,1,1)+OFFSET(CashFlow!$B21,0,COLUMN(AD$4)-COLUMN($C$4),1,1)</f>
        <v>0</v>
      </c>
      <c r="AE36" s="68" t="n">
        <f aca="true">OFFSET(AE$4,ROW($B36)-ROW($B$4),-1,1,1)+OFFSET(CashFlow!$B21,0,COLUMN(AE$4)-COLUMN($C$4),1,1)</f>
        <v>0</v>
      </c>
      <c r="AF36" s="68" t="n">
        <f aca="true">OFFSET(AF$4,ROW($B36)-ROW($B$4),-1,1,1)+OFFSET(CashFlow!$B21,0,COLUMN(AF$4)-COLUMN($C$4),1,1)</f>
        <v>0</v>
      </c>
      <c r="AG36" s="68" t="n">
        <f aca="true">OFFSET(AG$4,ROW($B36)-ROW($B$4),-1,1,1)+OFFSET(CashFlow!$B21,0,COLUMN(AG$4)-COLUMN($C$4),1,1)</f>
        <v>0</v>
      </c>
      <c r="AH36" s="68" t="n">
        <f aca="true">OFFSET(AH$4,ROW($B36)-ROW($B$4),-1,1,1)+OFFSET(CashFlow!$B21,0,COLUMN(AH$4)-COLUMN($C$4),1,1)</f>
        <v>0</v>
      </c>
      <c r="AI36" s="68" t="n">
        <f aca="true">OFFSET(AI$4,ROW($B36)-ROW($B$4),-1,1,1)+OFFSET(CashFlow!$B21,0,COLUMN(AI$4)-COLUMN($C$4),1,1)</f>
        <v>0</v>
      </c>
      <c r="AJ36" s="68" t="n">
        <f aca="true">OFFSET(AJ$4,ROW($B36)-ROW($B$4),-1,1,1)+OFFSET(CashFlow!$B21,0,COLUMN(AJ$4)-COLUMN($C$4),1,1)</f>
        <v>0</v>
      </c>
      <c r="AK36" s="68" t="n">
        <f aca="true">OFFSET(AK$4,ROW($B36)-ROW($B$4),-1,1,1)+OFFSET(CashFlow!$B21,0,COLUMN(AK$4)-COLUMN($C$4),1,1)</f>
        <v>0</v>
      </c>
      <c r="AL36" s="68" t="n">
        <f aca="true">OFFSET(AL$4,ROW($B36)-ROW($B$4),-1,1,1)+OFFSET(CashFlow!$B21,0,COLUMN(AL$4)-COLUMN($C$4),1,1)</f>
        <v>0</v>
      </c>
      <c r="AM36" s="68" t="n">
        <f aca="true">OFFSET(AM$4,ROW($B36)-ROW($B$4),-1,1,1)+OFFSET(CashFlow!$B21,0,COLUMN(AM$4)-COLUMN($C$4),1,1)</f>
        <v>0</v>
      </c>
      <c r="AN36" s="68" t="n">
        <f aca="true">OFFSET(AN$4,ROW($B36)-ROW($B$4),-1,1,1)+OFFSET(CashFlow!$B21,0,COLUMN(AN$4)-COLUMN($C$4),1,1)</f>
        <v>0</v>
      </c>
      <c r="AO36" s="68" t="n">
        <f aca="true">OFFSET(AO$4,ROW($B36)-ROW($B$4),-1,1,1)+OFFSET(CashFlow!$B21,0,COLUMN(AO$4)-COLUMN($C$4),1,1)</f>
        <v>0</v>
      </c>
      <c r="AP36" s="68" t="n">
        <f aca="true">OFFSET(AP$4,ROW($B36)-ROW($B$4),-1,1,1)+OFFSET(CashFlow!$B21,0,COLUMN(AP$4)-COLUMN($C$4),1,1)</f>
        <v>0</v>
      </c>
      <c r="AQ36" s="68" t="n">
        <f aca="true">OFFSET(AQ$4,ROW($B36)-ROW($B$4),-1,1,1)+OFFSET(CashFlow!$B21,0,COLUMN(AQ$4)-COLUMN($C$4),1,1)</f>
        <v>0</v>
      </c>
      <c r="AR36" s="68" t="n">
        <f aca="true">OFFSET(AR$4,ROW($B36)-ROW($B$4),-1,1,1)+OFFSET(CashFlow!$B21,0,COLUMN(AR$4)-COLUMN($C$4),1,1)</f>
        <v>0</v>
      </c>
      <c r="AS36" s="68" t="n">
        <f aca="true">OFFSET(AS$4,ROW($B36)-ROW($B$4),-1,1,1)+OFFSET(CashFlow!$B21,0,COLUMN(AS$4)-COLUMN($C$4),1,1)</f>
        <v>0</v>
      </c>
      <c r="AT36" s="68" t="n">
        <f aca="true">OFFSET(AT$4,ROW($B36)-ROW($B$4),-1,1,1)+OFFSET(CashFlow!$B21,0,COLUMN(AT$4)-COLUMN($C$4),1,1)</f>
        <v>0</v>
      </c>
      <c r="AU36" s="68" t="n">
        <f aca="true">OFFSET(AU$4,ROW($B36)-ROW($B$4),-1,1,1)+OFFSET(CashFlow!$B21,0,COLUMN(AU$4)-COLUMN($C$4),1,1)</f>
        <v>0</v>
      </c>
      <c r="AV36" s="68" t="n">
        <f aca="true">OFFSET(AV$4,ROW($B36)-ROW($B$4),-1,1,1)+OFFSET(CashFlow!$B21,0,COLUMN(AV$4)-COLUMN($C$4),1,1)</f>
        <v>0</v>
      </c>
      <c r="AW36" s="68" t="n">
        <f aca="true">OFFSET(AW$4,ROW($B36)-ROW($B$4),-1,1,1)+OFFSET(CashFlow!$B21,0,COLUMN(AW$4)-COLUMN($C$4),1,1)</f>
        <v>0</v>
      </c>
      <c r="AX36" s="68" t="n">
        <f aca="true">OFFSET(AX$4,ROW($B36)-ROW($B$4),-1,1,1)+OFFSET(CashFlow!$B21,0,COLUMN(AX$4)-COLUMN($C$4),1,1)</f>
        <v>0</v>
      </c>
      <c r="AY36" s="68" t="n">
        <f aca="true">OFFSET(AY$4,ROW($B36)-ROW($B$4),-1,1,1)+OFFSET(CashFlow!$B21,0,COLUMN(AY$4)-COLUMN($C$4),1,1)</f>
        <v>0</v>
      </c>
      <c r="AZ36" s="68" t="n">
        <f aca="true">OFFSET(AZ$4,ROW($B36)-ROW($B$4),-1,1,1)+OFFSET(CashFlow!$B21,0,COLUMN(AZ$4)-COLUMN($C$4),1,1)</f>
        <v>0</v>
      </c>
      <c r="BA36" s="68" t="n">
        <f aca="true">OFFSET(BA$4,ROW($B36)-ROW($B$4),-1,1,1)+OFFSET(CashFlow!$B21,0,COLUMN(BA$4)-COLUMN($C$4),1,1)</f>
        <v>0</v>
      </c>
      <c r="BB36" s="68" t="n">
        <f aca="true">OFFSET(BB$4,ROW($B36)-ROW($B$4),-1,1,1)+OFFSET(CashFlow!$B21,0,COLUMN(BB$4)-COLUMN($C$4),1,1)</f>
        <v>0</v>
      </c>
      <c r="BC36" s="68" t="n">
        <f aca="true">OFFSET(BC$4,ROW($B36)-ROW($B$4),-1,1,1)+OFFSET(CashFlow!$B21,0,COLUMN(BC$4)-COLUMN($C$4),1,1)</f>
        <v>60000</v>
      </c>
      <c r="BD36" s="69" t="n">
        <f aca="true">OFFSET($B36,0,Assumptions!$C$8+1,1,1)</f>
        <v>0</v>
      </c>
      <c r="BE36" s="69" t="n">
        <f aca="true">OFFSET($B36,0,SUM(Assumptions!$C$8:$C$9)+1,1,1)</f>
        <v>0</v>
      </c>
      <c r="BF36" s="69" t="n">
        <f aca="true">OFFSET($B36,0,SUM(Assumptions!$C$8:$C$10)+1,1,1)</f>
        <v>0</v>
      </c>
      <c r="BG36" s="69" t="n">
        <f aca="true">OFFSET($B36,0,SUM(Assumptions!$C$8:$C$11)+1,1,1)</f>
        <v>60000</v>
      </c>
      <c r="BH36" s="69" t="n">
        <f aca="false">BG36</f>
        <v>60000</v>
      </c>
    </row>
    <row r="37" customFormat="false" ht="15.75" hidden="false" customHeight="true" outlineLevel="0" collapsed="false">
      <c r="A37" s="15" t="s">
        <v>304</v>
      </c>
      <c r="B37" s="16" t="s">
        <v>305</v>
      </c>
      <c r="C37" s="68" t="n">
        <f aca="false">-SUMIF(Assumptions!$A$81:$C$104,$A37,Assumptions!$C$81:$C$104)</f>
        <v>0</v>
      </c>
      <c r="D37" s="116" t="e">
        <f aca="true">IF(AND(Assumptions!$C$72="Current",D60=1),0,SUM(OFFSET(D61,0,0,1,-MIN(D60,COLUMN(D$4)-COLUMN($B$4)))))</f>
        <v>#VALUE!</v>
      </c>
      <c r="E37" s="116" t="e">
        <f aca="true">IF(AND(Assumptions!$C$72="Current",E60=1),0,SUM(OFFSET(E61,0,0,1,-MIN(E60,COLUMN(E$4)-COLUMN($B$4)))))</f>
        <v>#VALUE!</v>
      </c>
      <c r="F37" s="116" t="e">
        <f aca="true">IF(AND(Assumptions!$C$72="Current",F60=1),0,SUM(OFFSET(F61,0,0,1,-MIN(F60,COLUMN(F$4)-COLUMN($B$4)))))</f>
        <v>#VALUE!</v>
      </c>
      <c r="G37" s="116" t="e">
        <f aca="true">IF(AND(Assumptions!$C$72="Current",G60=1),0,SUM(OFFSET(G61,0,0,1,-MIN(G60,COLUMN(G$4)-COLUMN($B$4)))))</f>
        <v>#VALUE!</v>
      </c>
      <c r="H37" s="116" t="e">
        <f aca="true">IF(AND(Assumptions!$C$72="Current",H60=1),0,SUM(OFFSET(H61,0,0,1,-MIN(H60,COLUMN(H$4)-COLUMN($B$4)))))</f>
        <v>#VALUE!</v>
      </c>
      <c r="I37" s="116" t="e">
        <f aca="true">IF(AND(Assumptions!$C$72="Current",I60=1),0,SUM(OFFSET(I61,0,0,1,-MIN(I60,COLUMN(I$4)-COLUMN($B$4)))))</f>
        <v>#VALUE!</v>
      </c>
      <c r="J37" s="116" t="e">
        <f aca="true">IF(AND(Assumptions!$C$72="Current",J60=1),0,SUM(OFFSET(J61,0,0,1,-MIN(J60,COLUMN(J$4)-COLUMN($B$4)))))</f>
        <v>#VALUE!</v>
      </c>
      <c r="K37" s="116" t="e">
        <f aca="true">IF(AND(Assumptions!$C$72="Current",K60=1),0,SUM(OFFSET(K61,0,0,1,-MIN(K60,COLUMN(K$4)-COLUMN($B$4)))))</f>
        <v>#VALUE!</v>
      </c>
      <c r="L37" s="116" t="e">
        <f aca="true">IF(AND(Assumptions!$C$72="Current",L60=1),0,SUM(OFFSET(L61,0,0,1,-MIN(L60,COLUMN(L$4)-COLUMN($B$4)))))</f>
        <v>#VALUE!</v>
      </c>
      <c r="M37" s="116" t="e">
        <f aca="true">IF(AND(Assumptions!$C$72="Current",M60=1),0,SUM(OFFSET(M61,0,0,1,-MIN(M60,COLUMN(M$4)-COLUMN($B$4)))))</f>
        <v>#VALUE!</v>
      </c>
      <c r="N37" s="116" t="e">
        <f aca="true">IF(AND(Assumptions!$C$72="Current",N60=1),0,SUM(OFFSET(N61,0,0,1,-MIN(N60,COLUMN(N$4)-COLUMN($B$4)))))</f>
        <v>#VALUE!</v>
      </c>
      <c r="O37" s="116" t="e">
        <f aca="true">IF(AND(Assumptions!$C$72="Current",O60=1),0,SUM(OFFSET(O61,0,0,1,-MIN(O60,COLUMN(O$4)-COLUMN($B$4)))))</f>
        <v>#VALUE!</v>
      </c>
      <c r="P37" s="116" t="e">
        <f aca="true">IF(AND(Assumptions!$C$72="Current",P60=1),0,SUM(OFFSET(P61,0,0,1,-MIN(P60,COLUMN(P$4)-COLUMN($B$4)))))</f>
        <v>#VALUE!</v>
      </c>
      <c r="Q37" s="116" t="e">
        <f aca="true">IF(AND(Assumptions!$C$72="Current",Q60=1),0,SUM(OFFSET(Q61,0,0,1,-MIN(Q60,COLUMN(Q$4)-COLUMN($B$4)))))</f>
        <v>#VALUE!</v>
      </c>
      <c r="R37" s="116" t="e">
        <f aca="true">IF(AND(Assumptions!$C$72="Current",R60=1),0,SUM(OFFSET(R61,0,0,1,-MIN(R60,COLUMN(R$4)-COLUMN($B$4)))))</f>
        <v>#VALUE!</v>
      </c>
      <c r="S37" s="116" t="e">
        <f aca="true">IF(AND(Assumptions!$C$72="Current",S60=1),0,SUM(OFFSET(S61,0,0,1,-MIN(S60,COLUMN(S$4)-COLUMN($B$4)))))</f>
        <v>#VALUE!</v>
      </c>
      <c r="T37" s="116" t="e">
        <f aca="true">IF(AND(Assumptions!$C$72="Current",T60=1),0,SUM(OFFSET(T61,0,0,1,-MIN(T60,COLUMN(T$4)-COLUMN($B$4)))))</f>
        <v>#VALUE!</v>
      </c>
      <c r="U37" s="116" t="e">
        <f aca="true">IF(AND(Assumptions!$C$72="Current",U60=1),0,SUM(OFFSET(U61,0,0,1,-MIN(U60,COLUMN(U$4)-COLUMN($B$4)))))</f>
        <v>#VALUE!</v>
      </c>
      <c r="V37" s="116" t="e">
        <f aca="true">IF(AND(Assumptions!$C$72="Current",V60=1),0,SUM(OFFSET(V61,0,0,1,-MIN(V60,COLUMN(V$4)-COLUMN($B$4)))))</f>
        <v>#VALUE!</v>
      </c>
      <c r="W37" s="116" t="e">
        <f aca="true">IF(AND(Assumptions!$C$72="Current",W60=1),0,SUM(OFFSET(W61,0,0,1,-MIN(W60,COLUMN(W$4)-COLUMN($B$4)))))</f>
        <v>#VALUE!</v>
      </c>
      <c r="X37" s="116" t="e">
        <f aca="true">IF(AND(Assumptions!$C$72="Current",X60=1),0,SUM(OFFSET(X61,0,0,1,-MIN(X60,COLUMN(X$4)-COLUMN($B$4)))))</f>
        <v>#VALUE!</v>
      </c>
      <c r="Y37" s="116" t="e">
        <f aca="true">IF(AND(Assumptions!$C$72="Current",Y60=1),0,SUM(OFFSET(Y61,0,0,1,-MIN(Y60,COLUMN(Y$4)-COLUMN($B$4)))))</f>
        <v>#VALUE!</v>
      </c>
      <c r="Z37" s="116" t="e">
        <f aca="true">IF(AND(Assumptions!$C$72="Current",Z60=1),0,SUM(OFFSET(Z61,0,0,1,-MIN(Z60,COLUMN(Z$4)-COLUMN($B$4)))))</f>
        <v>#VALUE!</v>
      </c>
      <c r="AA37" s="116" t="e">
        <f aca="true">IF(AND(Assumptions!$C$72="Current",AA60=1),0,SUM(OFFSET(AA61,0,0,1,-MIN(AA60,COLUMN(AA$4)-COLUMN($B$4)))))</f>
        <v>#VALUE!</v>
      </c>
      <c r="AB37" s="116" t="e">
        <f aca="true">IF(AND(Assumptions!$C$72="Current",AB60=1),0,SUM(OFFSET(AB61,0,0,1,-MIN(AB60,COLUMN(AB$4)-COLUMN($B$4)))))</f>
        <v>#VALUE!</v>
      </c>
      <c r="AC37" s="116" t="n">
        <f aca="true">IF(AND(Assumptions!$C$72="Current",AC60=1),0,SUM(OFFSET(AC61,0,0,1,-MIN(AC60,COLUMN(AC$4)-COLUMN($B$4)))))</f>
        <v>0</v>
      </c>
      <c r="AD37" s="116" t="e">
        <f aca="true">IF(AND(Assumptions!$C$72="Current",AD60=1),0,SUM(OFFSET(AD61,0,0,1,-MIN(AD60,COLUMN(AD$4)-COLUMN($B$4)))))</f>
        <v>#VALUE!</v>
      </c>
      <c r="AE37" s="116" t="e">
        <f aca="true">IF(AND(Assumptions!$C$72="Current",AE60=1),0,SUM(OFFSET(AE61,0,0,1,-MIN(AE60,COLUMN(AE$4)-COLUMN($B$4)))))</f>
        <v>#VALUE!</v>
      </c>
      <c r="AF37" s="116" t="e">
        <f aca="true">IF(AND(Assumptions!$C$72="Current",AF60=1),0,SUM(OFFSET(AF61,0,0,1,-MIN(AF60,COLUMN(AF$4)-COLUMN($B$4)))))</f>
        <v>#VALUE!</v>
      </c>
      <c r="AG37" s="116" t="e">
        <f aca="true">IF(AND(Assumptions!$C$72="Current",AG60=1),0,SUM(OFFSET(AG61,0,0,1,-MIN(AG60,COLUMN(AG$4)-COLUMN($B$4)))))</f>
        <v>#VALUE!</v>
      </c>
      <c r="AH37" s="116" t="e">
        <f aca="true">IF(AND(Assumptions!$C$72="Current",AH60=1),0,SUM(OFFSET(AH61,0,0,1,-MIN(AH60,COLUMN(AH$4)-COLUMN($B$4)))))</f>
        <v>#VALUE!</v>
      </c>
      <c r="AI37" s="116" t="e">
        <f aca="true">IF(AND(Assumptions!$C$72="Current",AI60=1),0,SUM(OFFSET(AI61,0,0,1,-MIN(AI60,COLUMN(AI$4)-COLUMN($B$4)))))</f>
        <v>#VALUE!</v>
      </c>
      <c r="AJ37" s="116" t="e">
        <f aca="true">IF(AND(Assumptions!$C$72="Current",AJ60=1),0,SUM(OFFSET(AJ61,0,0,1,-MIN(AJ60,COLUMN(AJ$4)-COLUMN($B$4)))))</f>
        <v>#VALUE!</v>
      </c>
      <c r="AK37" s="116" t="e">
        <f aca="true">IF(AND(Assumptions!$C$72="Current",AK60=1),0,SUM(OFFSET(AK61,0,0,1,-MIN(AK60,COLUMN(AK$4)-COLUMN($B$4)))))</f>
        <v>#VALUE!</v>
      </c>
      <c r="AL37" s="116" t="e">
        <f aca="true">IF(AND(Assumptions!$C$72="Current",AL60=1),0,SUM(OFFSET(AL61,0,0,1,-MIN(AL60,COLUMN(AL$4)-COLUMN($B$4)))))</f>
        <v>#VALUE!</v>
      </c>
      <c r="AM37" s="116" t="e">
        <f aca="true">IF(AND(Assumptions!$C$72="Current",AM60=1),0,SUM(OFFSET(AM61,0,0,1,-MIN(AM60,COLUMN(AM$4)-COLUMN($B$4)))))</f>
        <v>#VALUE!</v>
      </c>
      <c r="AN37" s="116" t="e">
        <f aca="true">IF(AND(Assumptions!$C$72="Current",AN60=1),0,SUM(OFFSET(AN61,0,0,1,-MIN(AN60,COLUMN(AN$4)-COLUMN($B$4)))))</f>
        <v>#VALUE!</v>
      </c>
      <c r="AO37" s="116" t="e">
        <f aca="true">IF(AND(Assumptions!$C$72="Current",AO60=1),0,SUM(OFFSET(AO61,0,0,1,-MIN(AO60,COLUMN(AO$4)-COLUMN($B$4)))))</f>
        <v>#VALUE!</v>
      </c>
      <c r="AP37" s="116" t="e">
        <f aca="true">IF(AND(Assumptions!$C$72="Current",AP60=1),0,SUM(OFFSET(AP61,0,0,1,-MIN(AP60,COLUMN(AP$4)-COLUMN($B$4)))))</f>
        <v>#VALUE!</v>
      </c>
      <c r="AQ37" s="116" t="e">
        <f aca="true">IF(AND(Assumptions!$C$72="Current",AQ60=1),0,SUM(OFFSET(AQ61,0,0,1,-MIN(AQ60,COLUMN(AQ$4)-COLUMN($B$4)))))</f>
        <v>#VALUE!</v>
      </c>
      <c r="AR37" s="116" t="e">
        <f aca="true">IF(AND(Assumptions!$C$72="Current",AR60=1),0,SUM(OFFSET(AR61,0,0,1,-MIN(AR60,COLUMN(AR$4)-COLUMN($B$4)))))</f>
        <v>#VALUE!</v>
      </c>
      <c r="AS37" s="116" t="e">
        <f aca="true">IF(AND(Assumptions!$C$72="Current",AS60=1),0,SUM(OFFSET(AS61,0,0,1,-MIN(AS60,COLUMN(AS$4)-COLUMN($B$4)))))</f>
        <v>#VALUE!</v>
      </c>
      <c r="AT37" s="116" t="e">
        <f aca="true">IF(AND(Assumptions!$C$72="Current",AT60=1),0,SUM(OFFSET(AT61,0,0,1,-MIN(AT60,COLUMN(AT$4)-COLUMN($B$4)))))</f>
        <v>#VALUE!</v>
      </c>
      <c r="AU37" s="116" t="e">
        <f aca="true">IF(AND(Assumptions!$C$72="Current",AU60=1),0,SUM(OFFSET(AU61,0,0,1,-MIN(AU60,COLUMN(AU$4)-COLUMN($B$4)))))</f>
        <v>#VALUE!</v>
      </c>
      <c r="AV37" s="116" t="e">
        <f aca="true">IF(AND(Assumptions!$C$72="Current",AV60=1),0,SUM(OFFSET(AV61,0,0,1,-MIN(AV60,COLUMN(AV$4)-COLUMN($B$4)))))</f>
        <v>#VALUE!</v>
      </c>
      <c r="AW37" s="116" t="e">
        <f aca="true">IF(AND(Assumptions!$C$72="Current",AW60=1),0,SUM(OFFSET(AW61,0,0,1,-MIN(AW60,COLUMN(AW$4)-COLUMN($B$4)))))</f>
        <v>#VALUE!</v>
      </c>
      <c r="AX37" s="116" t="e">
        <f aca="true">IF(AND(Assumptions!$C$72="Current",AX60=1),0,SUM(OFFSET(AX61,0,0,1,-MIN(AX60,COLUMN(AX$4)-COLUMN($B$4)))))</f>
        <v>#VALUE!</v>
      </c>
      <c r="AY37" s="116" t="e">
        <f aca="true">IF(AND(Assumptions!$C$72="Current",AY60=1),0,SUM(OFFSET(AY61,0,0,1,-MIN(AY60,COLUMN(AY$4)-COLUMN($B$4)))))</f>
        <v>#VALUE!</v>
      </c>
      <c r="AZ37" s="116" t="e">
        <f aca="true">IF(AND(Assumptions!$C$72="Current",AZ60=1),0,SUM(OFFSET(AZ61,0,0,1,-MIN(AZ60,COLUMN(AZ$4)-COLUMN($B$4)))))</f>
        <v>#VALUE!</v>
      </c>
      <c r="BA37" s="116" t="e">
        <f aca="true">IF(AND(Assumptions!$C$72="Current",BA60=1),0,SUM(OFFSET(BA61,0,0,1,-MIN(BA60,COLUMN(BA$4)-COLUMN($B$4)))))</f>
        <v>#VALUE!</v>
      </c>
      <c r="BB37" s="116" t="e">
        <f aca="true">IF(AND(Assumptions!$C$72="Current",BB60=1),0,SUM(OFFSET(BB61,0,0,1,-MIN(BB60,COLUMN(BB$4)-COLUMN($B$4)))))</f>
        <v>#VALUE!</v>
      </c>
      <c r="BC37" s="116" t="n">
        <f aca="true">IF(AND(Assumptions!$C$72="Current",BC60=1),0,SUM(OFFSET(BC61,0,0,1,-MIN(BC60,COLUMN(BC$4)-COLUMN($B$4)))))</f>
        <v>0</v>
      </c>
      <c r="BD37" s="69" t="e">
        <f aca="true">OFFSET($B37,0,Assumptions!$C$8+1,1,1)</f>
        <v>#VALUE!</v>
      </c>
      <c r="BE37" s="69" t="n">
        <f aca="true">OFFSET($B37,0,SUM(Assumptions!$C$8:$C$9)+1,1,1)</f>
        <v>0</v>
      </c>
      <c r="BF37" s="69" t="e">
        <f aca="true">OFFSET($B37,0,SUM(Assumptions!$C$8:$C$10)+1,1,1)</f>
        <v>#VALUE!</v>
      </c>
      <c r="BG37" s="69" t="n">
        <f aca="true">OFFSET($B37,0,SUM(Assumptions!$C$8:$C$11)+1,1,1)</f>
        <v>0</v>
      </c>
      <c r="BH37" s="69" t="n">
        <f aca="false">BG37</f>
        <v>0</v>
      </c>
    </row>
    <row r="38" customFormat="false" ht="15.75" hidden="false" customHeight="true" outlineLevel="0" collapsed="false">
      <c r="A38" s="53" t="s">
        <v>306</v>
      </c>
      <c r="B38" s="16" t="s">
        <v>307</v>
      </c>
      <c r="C38" s="68" t="n">
        <f aca="false">-SUMIF(Assumptions!$A$81:$C$104,$A38,Assumptions!$C$81:$C$104)</f>
        <v>0</v>
      </c>
      <c r="D38" s="116" t="n">
        <f aca="false">D76</f>
        <v>0</v>
      </c>
      <c r="E38" s="116" t="n">
        <f aca="false">E76</f>
        <v>0</v>
      </c>
      <c r="F38" s="116" t="n">
        <f aca="false">F76</f>
        <v>0</v>
      </c>
      <c r="G38" s="116" t="n">
        <f aca="false">G76</f>
        <v>0</v>
      </c>
      <c r="H38" s="116" t="n">
        <f aca="false">H76</f>
        <v>0</v>
      </c>
      <c r="I38" s="116" t="n">
        <f aca="false">I76</f>
        <v>0</v>
      </c>
      <c r="J38" s="116" t="n">
        <f aca="false">J76</f>
        <v>0</v>
      </c>
      <c r="K38" s="116" t="n">
        <f aca="false">K76</f>
        <v>0</v>
      </c>
      <c r="L38" s="116" t="n">
        <f aca="false">L76</f>
        <v>0</v>
      </c>
      <c r="M38" s="116" t="n">
        <f aca="false">M76</f>
        <v>0</v>
      </c>
      <c r="N38" s="116" t="n">
        <f aca="false">N76</f>
        <v>0</v>
      </c>
      <c r="O38" s="116" t="n">
        <f aca="false">O76</f>
        <v>0</v>
      </c>
      <c r="P38" s="116" t="n">
        <f aca="false">P76</f>
        <v>0</v>
      </c>
      <c r="Q38" s="116" t="n">
        <f aca="false">Q76</f>
        <v>0</v>
      </c>
      <c r="R38" s="116" t="n">
        <f aca="false">R76</f>
        <v>0</v>
      </c>
      <c r="S38" s="116" t="n">
        <f aca="false">S76</f>
        <v>0</v>
      </c>
      <c r="T38" s="116" t="n">
        <f aca="false">T76</f>
        <v>0</v>
      </c>
      <c r="U38" s="116" t="n">
        <f aca="false">U76</f>
        <v>0</v>
      </c>
      <c r="V38" s="116" t="n">
        <f aca="false">V76</f>
        <v>0</v>
      </c>
      <c r="W38" s="116" t="n">
        <f aca="false">W76</f>
        <v>0</v>
      </c>
      <c r="X38" s="116" t="n">
        <f aca="false">X76</f>
        <v>0</v>
      </c>
      <c r="Y38" s="116" t="n">
        <f aca="false">Y76</f>
        <v>0</v>
      </c>
      <c r="Z38" s="116" t="n">
        <f aca="false">Z76</f>
        <v>0</v>
      </c>
      <c r="AA38" s="116" t="n">
        <f aca="false">AA76</f>
        <v>0</v>
      </c>
      <c r="AB38" s="116" t="n">
        <f aca="false">AB76</f>
        <v>0</v>
      </c>
      <c r="AC38" s="116" t="n">
        <f aca="false">AC76</f>
        <v>0</v>
      </c>
      <c r="AD38" s="116" t="n">
        <f aca="false">AD76</f>
        <v>0</v>
      </c>
      <c r="AE38" s="116" t="n">
        <f aca="false">AE76</f>
        <v>0</v>
      </c>
      <c r="AF38" s="116" t="n">
        <f aca="false">AF76</f>
        <v>0</v>
      </c>
      <c r="AG38" s="116" t="n">
        <f aca="false">AG76</f>
        <v>0</v>
      </c>
      <c r="AH38" s="116" t="n">
        <f aca="false">AH76</f>
        <v>0</v>
      </c>
      <c r="AI38" s="116" t="n">
        <f aca="false">AI76</f>
        <v>0</v>
      </c>
      <c r="AJ38" s="116" t="n">
        <f aca="false">AJ76</f>
        <v>0</v>
      </c>
      <c r="AK38" s="116" t="n">
        <f aca="false">AK76</f>
        <v>0</v>
      </c>
      <c r="AL38" s="116" t="n">
        <f aca="false">AL76</f>
        <v>0</v>
      </c>
      <c r="AM38" s="116" t="n">
        <f aca="false">AM76</f>
        <v>0</v>
      </c>
      <c r="AN38" s="116" t="n">
        <f aca="false">AN76</f>
        <v>0</v>
      </c>
      <c r="AO38" s="116" t="n">
        <f aca="false">AO76</f>
        <v>0</v>
      </c>
      <c r="AP38" s="116" t="n">
        <f aca="false">AP76</f>
        <v>0</v>
      </c>
      <c r="AQ38" s="116" t="n">
        <f aca="false">AQ76</f>
        <v>0</v>
      </c>
      <c r="AR38" s="116" t="n">
        <f aca="false">AR76</f>
        <v>0</v>
      </c>
      <c r="AS38" s="116" t="n">
        <f aca="false">AS76</f>
        <v>0</v>
      </c>
      <c r="AT38" s="116" t="n">
        <f aca="false">AT76</f>
        <v>0</v>
      </c>
      <c r="AU38" s="116" t="n">
        <f aca="false">AU76</f>
        <v>0</v>
      </c>
      <c r="AV38" s="116" t="n">
        <f aca="false">AV76</f>
        <v>0</v>
      </c>
      <c r="AW38" s="116" t="n">
        <f aca="false">AW76</f>
        <v>0</v>
      </c>
      <c r="AX38" s="116" t="n">
        <f aca="false">AX76</f>
        <v>0</v>
      </c>
      <c r="AY38" s="116" t="n">
        <f aca="false">AY76</f>
        <v>0</v>
      </c>
      <c r="AZ38" s="116" t="n">
        <f aca="false">AZ76</f>
        <v>0</v>
      </c>
      <c r="BA38" s="116" t="n">
        <f aca="false">BA76</f>
        <v>0</v>
      </c>
      <c r="BB38" s="116" t="e">
        <f aca="false">BB76</f>
        <v>#VALUE!</v>
      </c>
      <c r="BC38" s="116" t="e">
        <f aca="false">BC76</f>
        <v>#VALUE!</v>
      </c>
      <c r="BD38" s="69" t="n">
        <f aca="true">OFFSET($B38,0,Assumptions!$C$8+1,1,1)</f>
        <v>0</v>
      </c>
      <c r="BE38" s="69" t="n">
        <f aca="true">OFFSET($B38,0,SUM(Assumptions!$C$8:$C$9)+1,1,1)</f>
        <v>0</v>
      </c>
      <c r="BF38" s="69" t="n">
        <f aca="true">OFFSET($B38,0,SUM(Assumptions!$C$8:$C$10)+1,1,1)</f>
        <v>0</v>
      </c>
      <c r="BG38" s="69" t="e">
        <f aca="true">OFFSET($B38,0,SUM(Assumptions!$C$8:$C$11)+1,1,1)</f>
        <v>#VALUE!</v>
      </c>
      <c r="BH38" s="69" t="e">
        <f aca="false">BG38</f>
        <v>#VALUE!</v>
      </c>
    </row>
    <row r="39" customFormat="false" ht="15.75" hidden="false" customHeight="true" outlineLevel="0" collapsed="false">
      <c r="A39" s="15" t="s">
        <v>223</v>
      </c>
      <c r="B39" s="16" t="s">
        <v>224</v>
      </c>
      <c r="C39" s="68" t="n">
        <f aca="false">-SUMIF(Assumptions!$A$81:$C$104,$A39,Assumptions!$C$81:$C$104)</f>
        <v>42000</v>
      </c>
      <c r="D39" s="68" t="n">
        <f aca="true">OFFSET(D$4,ROW($B39)-ROW($B$4),-1,1,1)+OFFSET(CashFlow!$B22,0,COLUMN(D$4)-COLUMN($C$4),1,1)</f>
        <v>0</v>
      </c>
      <c r="E39" s="68" t="n">
        <f aca="true">OFFSET(E$4,ROW($B39)-ROW($B$4),-1,1,1)+OFFSET(CashFlow!$B22,0,COLUMN(E$4)-COLUMN($C$4),1,1)</f>
        <v>0</v>
      </c>
      <c r="F39" s="68" t="n">
        <f aca="true">OFFSET(F$4,ROW($B39)-ROW($B$4),-1,1,1)+OFFSET(CashFlow!$B22,0,COLUMN(F$4)-COLUMN($C$4),1,1)</f>
        <v>0</v>
      </c>
      <c r="G39" s="68" t="n">
        <f aca="true">OFFSET(G$4,ROW($B39)-ROW($B$4),-1,1,1)+OFFSET(CashFlow!$B22,0,COLUMN(G$4)-COLUMN($C$4),1,1)</f>
        <v>0</v>
      </c>
      <c r="H39" s="68" t="n">
        <f aca="true">OFFSET(H$4,ROW($B39)-ROW($B$4),-1,1,1)+OFFSET(CashFlow!$B22,0,COLUMN(H$4)-COLUMN($C$4),1,1)</f>
        <v>0</v>
      </c>
      <c r="I39" s="68" t="n">
        <f aca="true">OFFSET(I$4,ROW($B39)-ROW($B$4),-1,1,1)+OFFSET(CashFlow!$B22,0,COLUMN(I$4)-COLUMN($C$4),1,1)</f>
        <v>0</v>
      </c>
      <c r="J39" s="68" t="n">
        <f aca="true">OFFSET(J$4,ROW($B39)-ROW($B$4),-1,1,1)+OFFSET(CashFlow!$B22,0,COLUMN(J$4)-COLUMN($C$4),1,1)</f>
        <v>0</v>
      </c>
      <c r="K39" s="68" t="n">
        <f aca="true">OFFSET(K$4,ROW($B39)-ROW($B$4),-1,1,1)+OFFSET(CashFlow!$B22,0,COLUMN(K$4)-COLUMN($C$4),1,1)</f>
        <v>0</v>
      </c>
      <c r="L39" s="68" t="n">
        <f aca="true">OFFSET(L$4,ROW($B39)-ROW($B$4),-1,1,1)+OFFSET(CashFlow!$B22,0,COLUMN(L$4)-COLUMN($C$4),1,1)</f>
        <v>0</v>
      </c>
      <c r="M39" s="68" t="n">
        <f aca="true">OFFSET(M$4,ROW($B39)-ROW($B$4),-1,1,1)+OFFSET(CashFlow!$B22,0,COLUMN(M$4)-COLUMN($C$4),1,1)</f>
        <v>0</v>
      </c>
      <c r="N39" s="68" t="n">
        <f aca="true">OFFSET(N$4,ROW($B39)-ROW($B$4),-1,1,1)+OFFSET(CashFlow!$B22,0,COLUMN(N$4)-COLUMN($C$4),1,1)</f>
        <v>0</v>
      </c>
      <c r="O39" s="68" t="n">
        <f aca="true">OFFSET(O$4,ROW($B39)-ROW($B$4),-1,1,1)+OFFSET(CashFlow!$B22,0,COLUMN(O$4)-COLUMN($C$4),1,1)</f>
        <v>0</v>
      </c>
      <c r="P39" s="68" t="n">
        <f aca="true">OFFSET(P$4,ROW($B39)-ROW($B$4),-1,1,1)+OFFSET(CashFlow!$B22,0,COLUMN(P$4)-COLUMN($C$4),1,1)</f>
        <v>0</v>
      </c>
      <c r="Q39" s="68" t="n">
        <f aca="true">OFFSET(Q$4,ROW($B39)-ROW($B$4),-1,1,1)+OFFSET(CashFlow!$B22,0,COLUMN(Q$4)-COLUMN($C$4),1,1)</f>
        <v>0</v>
      </c>
      <c r="R39" s="68" t="n">
        <f aca="true">OFFSET(R$4,ROW($B39)-ROW($B$4),-1,1,1)+OFFSET(CashFlow!$B22,0,COLUMN(R$4)-COLUMN($C$4),1,1)</f>
        <v>0</v>
      </c>
      <c r="S39" s="68" t="n">
        <f aca="true">OFFSET(S$4,ROW($B39)-ROW($B$4),-1,1,1)+OFFSET(CashFlow!$B22,0,COLUMN(S$4)-COLUMN($C$4),1,1)</f>
        <v>0</v>
      </c>
      <c r="T39" s="68" t="n">
        <f aca="true">OFFSET(T$4,ROW($B39)-ROW($B$4),-1,1,1)+OFFSET(CashFlow!$B22,0,COLUMN(T$4)-COLUMN($C$4),1,1)</f>
        <v>0</v>
      </c>
      <c r="U39" s="68" t="n">
        <f aca="true">OFFSET(U$4,ROW($B39)-ROW($B$4),-1,1,1)+OFFSET(CashFlow!$B22,0,COLUMN(U$4)-COLUMN($C$4),1,1)</f>
        <v>0</v>
      </c>
      <c r="V39" s="68" t="n">
        <f aca="true">OFFSET(V$4,ROW($B39)-ROW($B$4),-1,1,1)+OFFSET(CashFlow!$B22,0,COLUMN(V$4)-COLUMN($C$4),1,1)</f>
        <v>0</v>
      </c>
      <c r="W39" s="68" t="n">
        <f aca="true">OFFSET(W$4,ROW($B39)-ROW($B$4),-1,1,1)+OFFSET(CashFlow!$B22,0,COLUMN(W$4)-COLUMN($C$4),1,1)</f>
        <v>0</v>
      </c>
      <c r="X39" s="68" t="n">
        <f aca="true">OFFSET(X$4,ROW($B39)-ROW($B$4),-1,1,1)+OFFSET(CashFlow!$B22,0,COLUMN(X$4)-COLUMN($C$4),1,1)</f>
        <v>0</v>
      </c>
      <c r="Y39" s="68" t="n">
        <f aca="true">OFFSET(Y$4,ROW($B39)-ROW($B$4),-1,1,1)+OFFSET(CashFlow!$B22,0,COLUMN(Y$4)-COLUMN($C$4),1,1)</f>
        <v>0</v>
      </c>
      <c r="Z39" s="68" t="n">
        <f aca="true">OFFSET(Z$4,ROW($B39)-ROW($B$4),-1,1,1)+OFFSET(CashFlow!$B22,0,COLUMN(Z$4)-COLUMN($C$4),1,1)</f>
        <v>0</v>
      </c>
      <c r="AA39" s="68" t="n">
        <f aca="true">OFFSET(AA$4,ROW($B39)-ROW($B$4),-1,1,1)+OFFSET(CashFlow!$B22,0,COLUMN(AA$4)-COLUMN($C$4),1,1)</f>
        <v>0</v>
      </c>
      <c r="AB39" s="68" t="n">
        <f aca="true">OFFSET(AB$4,ROW($B39)-ROW($B$4),-1,1,1)+OFFSET(CashFlow!$B22,0,COLUMN(AB$4)-COLUMN($C$4),1,1)</f>
        <v>0</v>
      </c>
      <c r="AC39" s="68" t="n">
        <f aca="true">OFFSET(AC$4,ROW($B39)-ROW($B$4),-1,1,1)+OFFSET(CashFlow!$B22,0,COLUMN(AC$4)-COLUMN($C$4),1,1)</f>
        <v>0</v>
      </c>
      <c r="AD39" s="68" t="n">
        <f aca="true">OFFSET(AD$4,ROW($B39)-ROW($B$4),-1,1,1)+OFFSET(CashFlow!$B22,0,COLUMN(AD$4)-COLUMN($C$4),1,1)</f>
        <v>0</v>
      </c>
      <c r="AE39" s="68" t="n">
        <f aca="true">OFFSET(AE$4,ROW($B39)-ROW($B$4),-1,1,1)+OFFSET(CashFlow!$B22,0,COLUMN(AE$4)-COLUMN($C$4),1,1)</f>
        <v>0</v>
      </c>
      <c r="AF39" s="68" t="n">
        <f aca="true">OFFSET(AF$4,ROW($B39)-ROW($B$4),-1,1,1)+OFFSET(CashFlow!$B22,0,COLUMN(AF$4)-COLUMN($C$4),1,1)</f>
        <v>0</v>
      </c>
      <c r="AG39" s="68" t="n">
        <f aca="true">OFFSET(AG$4,ROW($B39)-ROW($B$4),-1,1,1)+OFFSET(CashFlow!$B22,0,COLUMN(AG$4)-COLUMN($C$4),1,1)</f>
        <v>0</v>
      </c>
      <c r="AH39" s="68" t="n">
        <f aca="true">OFFSET(AH$4,ROW($B39)-ROW($B$4),-1,1,1)+OFFSET(CashFlow!$B22,0,COLUMN(AH$4)-COLUMN($C$4),1,1)</f>
        <v>0</v>
      </c>
      <c r="AI39" s="68" t="n">
        <f aca="true">OFFSET(AI$4,ROW($B39)-ROW($B$4),-1,1,1)+OFFSET(CashFlow!$B22,0,COLUMN(AI$4)-COLUMN($C$4),1,1)</f>
        <v>0</v>
      </c>
      <c r="AJ39" s="68" t="n">
        <f aca="true">OFFSET(AJ$4,ROW($B39)-ROW($B$4),-1,1,1)+OFFSET(CashFlow!$B22,0,COLUMN(AJ$4)-COLUMN($C$4),1,1)</f>
        <v>0</v>
      </c>
      <c r="AK39" s="68" t="n">
        <f aca="true">OFFSET(AK$4,ROW($B39)-ROW($B$4),-1,1,1)+OFFSET(CashFlow!$B22,0,COLUMN(AK$4)-COLUMN($C$4),1,1)</f>
        <v>0</v>
      </c>
      <c r="AL39" s="68" t="n">
        <f aca="true">OFFSET(AL$4,ROW($B39)-ROW($B$4),-1,1,1)+OFFSET(CashFlow!$B22,0,COLUMN(AL$4)-COLUMN($C$4),1,1)</f>
        <v>0</v>
      </c>
      <c r="AM39" s="68" t="n">
        <f aca="true">OFFSET(AM$4,ROW($B39)-ROW($B$4),-1,1,1)+OFFSET(CashFlow!$B22,0,COLUMN(AM$4)-COLUMN($C$4),1,1)</f>
        <v>0</v>
      </c>
      <c r="AN39" s="68" t="n">
        <f aca="true">OFFSET(AN$4,ROW($B39)-ROW($B$4),-1,1,1)+OFFSET(CashFlow!$B22,0,COLUMN(AN$4)-COLUMN($C$4),1,1)</f>
        <v>0</v>
      </c>
      <c r="AO39" s="68" t="n">
        <f aca="true">OFFSET(AO$4,ROW($B39)-ROW($B$4),-1,1,1)+OFFSET(CashFlow!$B22,0,COLUMN(AO$4)-COLUMN($C$4),1,1)</f>
        <v>0</v>
      </c>
      <c r="AP39" s="68" t="n">
        <f aca="true">OFFSET(AP$4,ROW($B39)-ROW($B$4),-1,1,1)+OFFSET(CashFlow!$B22,0,COLUMN(AP$4)-COLUMN($C$4),1,1)</f>
        <v>0</v>
      </c>
      <c r="AQ39" s="68" t="n">
        <f aca="true">OFFSET(AQ$4,ROW($B39)-ROW($B$4),-1,1,1)+OFFSET(CashFlow!$B22,0,COLUMN(AQ$4)-COLUMN($C$4),1,1)</f>
        <v>0</v>
      </c>
      <c r="AR39" s="68" t="n">
        <f aca="true">OFFSET(AR$4,ROW($B39)-ROW($B$4),-1,1,1)+OFFSET(CashFlow!$B22,0,COLUMN(AR$4)-COLUMN($C$4),1,1)</f>
        <v>0</v>
      </c>
      <c r="AS39" s="68" t="n">
        <f aca="true">OFFSET(AS$4,ROW($B39)-ROW($B$4),-1,1,1)+OFFSET(CashFlow!$B22,0,COLUMN(AS$4)-COLUMN($C$4),1,1)</f>
        <v>0</v>
      </c>
      <c r="AT39" s="68" t="n">
        <f aca="true">OFFSET(AT$4,ROW($B39)-ROW($B$4),-1,1,1)+OFFSET(CashFlow!$B22,0,COLUMN(AT$4)-COLUMN($C$4),1,1)</f>
        <v>0</v>
      </c>
      <c r="AU39" s="68" t="n">
        <f aca="true">OFFSET(AU$4,ROW($B39)-ROW($B$4),-1,1,1)+OFFSET(CashFlow!$B22,0,COLUMN(AU$4)-COLUMN($C$4),1,1)</f>
        <v>0</v>
      </c>
      <c r="AV39" s="68" t="n">
        <f aca="true">OFFSET(AV$4,ROW($B39)-ROW($B$4),-1,1,1)+OFFSET(CashFlow!$B22,0,COLUMN(AV$4)-COLUMN($C$4),1,1)</f>
        <v>0</v>
      </c>
      <c r="AW39" s="68" t="n">
        <f aca="true">OFFSET(AW$4,ROW($B39)-ROW($B$4),-1,1,1)+OFFSET(CashFlow!$B22,0,COLUMN(AW$4)-COLUMN($C$4),1,1)</f>
        <v>0</v>
      </c>
      <c r="AX39" s="68" t="n">
        <f aca="true">OFFSET(AX$4,ROW($B39)-ROW($B$4),-1,1,1)+OFFSET(CashFlow!$B22,0,COLUMN(AX$4)-COLUMN($C$4),1,1)</f>
        <v>0</v>
      </c>
      <c r="AY39" s="68" t="n">
        <f aca="true">OFFSET(AY$4,ROW($B39)-ROW($B$4),-1,1,1)+OFFSET(CashFlow!$B22,0,COLUMN(AY$4)-COLUMN($C$4),1,1)</f>
        <v>0</v>
      </c>
      <c r="AZ39" s="68" t="n">
        <f aca="true">OFFSET(AZ$4,ROW($B39)-ROW($B$4),-1,1,1)+OFFSET(CashFlow!$B22,0,COLUMN(AZ$4)-COLUMN($C$4),1,1)</f>
        <v>0</v>
      </c>
      <c r="BA39" s="68" t="n">
        <f aca="true">OFFSET(BA$4,ROW($B39)-ROW($B$4),-1,1,1)+OFFSET(CashFlow!$B22,0,COLUMN(BA$4)-COLUMN($C$4),1,1)</f>
        <v>0</v>
      </c>
      <c r="BB39" s="68" t="n">
        <f aca="true">OFFSET(BB$4,ROW($B39)-ROW($B$4),-1,1,1)+OFFSET(CashFlow!$B22,0,COLUMN(BB$4)-COLUMN($C$4),1,1)</f>
        <v>0</v>
      </c>
      <c r="BC39" s="68" t="n">
        <f aca="true">OFFSET(BC$4,ROW($B39)-ROW($B$4),-1,1,1)+OFFSET(CashFlow!$B22,0,COLUMN(BC$4)-COLUMN($C$4),1,1)</f>
        <v>30000</v>
      </c>
      <c r="BD39" s="69" t="n">
        <f aca="true">OFFSET($B39,0,Assumptions!$C$8+1,1,1)</f>
        <v>0</v>
      </c>
      <c r="BE39" s="69" t="n">
        <f aca="true">OFFSET($B39,0,SUM(Assumptions!$C$8:$C$9)+1,1,1)</f>
        <v>0</v>
      </c>
      <c r="BF39" s="69" t="n">
        <f aca="true">OFFSET($B39,0,SUM(Assumptions!$C$8:$C$10)+1,1,1)</f>
        <v>0</v>
      </c>
      <c r="BG39" s="69" t="n">
        <f aca="true">OFFSET($B39,0,SUM(Assumptions!$C$8:$C$11)+1,1,1)</f>
        <v>30000</v>
      </c>
      <c r="BH39" s="69" t="n">
        <f aca="false">BG39</f>
        <v>30000</v>
      </c>
    </row>
    <row r="40" customFormat="false" ht="15.75" hidden="false" customHeight="true" outlineLevel="0" collapsed="false">
      <c r="C40" s="114" t="n">
        <f aca="false">SUM(C32:C39)</f>
        <v>263000</v>
      </c>
      <c r="D40" s="114" t="e">
        <f aca="false">SUM(D32:D39)</f>
        <v>#VALUE!</v>
      </c>
      <c r="E40" s="114" t="e">
        <f aca="false">SUM(E32:E39)</f>
        <v>#VALUE!</v>
      </c>
      <c r="F40" s="114" t="e">
        <f aca="false">SUM(F32:F39)</f>
        <v>#VALUE!</v>
      </c>
      <c r="G40" s="114" t="e">
        <f aca="false">SUM(G32:G39)</f>
        <v>#VALUE!</v>
      </c>
      <c r="H40" s="114" t="e">
        <f aca="false">SUM(H32:H39)</f>
        <v>#VALUE!</v>
      </c>
      <c r="I40" s="114" t="e">
        <f aca="false">SUM(I32:I39)</f>
        <v>#VALUE!</v>
      </c>
      <c r="J40" s="114" t="e">
        <f aca="false">SUM(J32:J39)</f>
        <v>#VALUE!</v>
      </c>
      <c r="K40" s="114" t="e">
        <f aca="false">SUM(K32:K39)</f>
        <v>#VALUE!</v>
      </c>
      <c r="L40" s="114" t="e">
        <f aca="false">SUM(L32:L39)</f>
        <v>#VALUE!</v>
      </c>
      <c r="M40" s="114" t="e">
        <f aca="false">SUM(M32:M39)</f>
        <v>#VALUE!</v>
      </c>
      <c r="N40" s="114" t="e">
        <f aca="false">SUM(N32:N39)</f>
        <v>#VALUE!</v>
      </c>
      <c r="O40" s="114" t="e">
        <f aca="false">SUM(O32:O39)</f>
        <v>#VALUE!</v>
      </c>
      <c r="P40" s="114" t="e">
        <f aca="false">SUM(P32:P39)</f>
        <v>#VALUE!</v>
      </c>
      <c r="Q40" s="114" t="e">
        <f aca="false">SUM(Q32:Q39)</f>
        <v>#VALUE!</v>
      </c>
      <c r="R40" s="114" t="e">
        <f aca="false">SUM(R32:R39)</f>
        <v>#VALUE!</v>
      </c>
      <c r="S40" s="114" t="e">
        <f aca="false">SUM(S32:S39)</f>
        <v>#VALUE!</v>
      </c>
      <c r="T40" s="114" t="e">
        <f aca="false">SUM(T32:T39)</f>
        <v>#VALUE!</v>
      </c>
      <c r="U40" s="114" t="e">
        <f aca="false">SUM(U32:U39)</f>
        <v>#VALUE!</v>
      </c>
      <c r="V40" s="114" t="e">
        <f aca="false">SUM(V32:V39)</f>
        <v>#VALUE!</v>
      </c>
      <c r="W40" s="114" t="e">
        <f aca="false">SUM(W32:W39)</f>
        <v>#VALUE!</v>
      </c>
      <c r="X40" s="114" t="e">
        <f aca="false">SUM(X32:X39)</f>
        <v>#VALUE!</v>
      </c>
      <c r="Y40" s="114" t="e">
        <f aca="false">SUM(Y32:Y39)</f>
        <v>#VALUE!</v>
      </c>
      <c r="Z40" s="114" t="e">
        <f aca="false">SUM(Z32:Z39)</f>
        <v>#VALUE!</v>
      </c>
      <c r="AA40" s="114" t="e">
        <f aca="false">SUM(AA32:AA39)</f>
        <v>#VALUE!</v>
      </c>
      <c r="AB40" s="114" t="e">
        <f aca="false">SUM(AB32:AB39)</f>
        <v>#VALUE!</v>
      </c>
      <c r="AC40" s="114" t="e">
        <f aca="false">SUM(AC32:AC39)</f>
        <v>#VALUE!</v>
      </c>
      <c r="AD40" s="114" t="e">
        <f aca="false">SUM(AD32:AD39)</f>
        <v>#VALUE!</v>
      </c>
      <c r="AE40" s="114" t="e">
        <f aca="false">SUM(AE32:AE39)</f>
        <v>#VALUE!</v>
      </c>
      <c r="AF40" s="114" t="e">
        <f aca="false">SUM(AF32:AF39)</f>
        <v>#VALUE!</v>
      </c>
      <c r="AG40" s="114" t="e">
        <f aca="false">SUM(AG32:AG39)</f>
        <v>#VALUE!</v>
      </c>
      <c r="AH40" s="114" t="e">
        <f aca="false">SUM(AH32:AH39)</f>
        <v>#VALUE!</v>
      </c>
      <c r="AI40" s="114" t="e">
        <f aca="false">SUM(AI32:AI39)</f>
        <v>#VALUE!</v>
      </c>
      <c r="AJ40" s="114" t="e">
        <f aca="false">SUM(AJ32:AJ39)</f>
        <v>#VALUE!</v>
      </c>
      <c r="AK40" s="114" t="e">
        <f aca="false">SUM(AK32:AK39)</f>
        <v>#VALUE!</v>
      </c>
      <c r="AL40" s="114" t="e">
        <f aca="false">SUM(AL32:AL39)</f>
        <v>#VALUE!</v>
      </c>
      <c r="AM40" s="114" t="e">
        <f aca="false">SUM(AM32:AM39)</f>
        <v>#VALUE!</v>
      </c>
      <c r="AN40" s="114" t="e">
        <f aca="false">SUM(AN32:AN39)</f>
        <v>#VALUE!</v>
      </c>
      <c r="AO40" s="114" t="e">
        <f aca="false">SUM(AO32:AO39)</f>
        <v>#VALUE!</v>
      </c>
      <c r="AP40" s="114" t="e">
        <f aca="false">SUM(AP32:AP39)</f>
        <v>#VALUE!</v>
      </c>
      <c r="AQ40" s="114" t="e">
        <f aca="false">SUM(AQ32:AQ39)</f>
        <v>#VALUE!</v>
      </c>
      <c r="AR40" s="114" t="e">
        <f aca="false">SUM(AR32:AR39)</f>
        <v>#VALUE!</v>
      </c>
      <c r="AS40" s="114" t="e">
        <f aca="false">SUM(AS32:AS39)</f>
        <v>#VALUE!</v>
      </c>
      <c r="AT40" s="114" t="e">
        <f aca="false">SUM(AT32:AT39)</f>
        <v>#VALUE!</v>
      </c>
      <c r="AU40" s="114" t="e">
        <f aca="false">SUM(AU32:AU39)</f>
        <v>#VALUE!</v>
      </c>
      <c r="AV40" s="114" t="e">
        <f aca="false">SUM(AV32:AV39)</f>
        <v>#VALUE!</v>
      </c>
      <c r="AW40" s="114" t="e">
        <f aca="false">SUM(AW32:AW39)</f>
        <v>#VALUE!</v>
      </c>
      <c r="AX40" s="114" t="e">
        <f aca="false">SUM(AX32:AX39)</f>
        <v>#VALUE!</v>
      </c>
      <c r="AY40" s="114" t="e">
        <f aca="false">SUM(AY32:AY39)</f>
        <v>#VALUE!</v>
      </c>
      <c r="AZ40" s="114" t="e">
        <f aca="false">SUM(AZ32:AZ39)</f>
        <v>#VALUE!</v>
      </c>
      <c r="BA40" s="114" t="e">
        <f aca="false">SUM(BA32:BA39)</f>
        <v>#VALUE!</v>
      </c>
      <c r="BB40" s="114" t="e">
        <f aca="false">SUM(BB32:BB39)</f>
        <v>#VALUE!</v>
      </c>
      <c r="BC40" s="114" t="e">
        <f aca="false">SUM(BC32:BC39)</f>
        <v>#VALUE!</v>
      </c>
      <c r="BD40" s="71" t="e">
        <f aca="false">SUM(BD32:BD39)</f>
        <v>#VALUE!</v>
      </c>
      <c r="BE40" s="71" t="e">
        <f aca="false">SUM(BE32:BE39)</f>
        <v>#VALUE!</v>
      </c>
      <c r="BF40" s="71" t="e">
        <f aca="false">SUM(BF32:BF39)</f>
        <v>#VALUE!</v>
      </c>
      <c r="BG40" s="71" t="e">
        <f aca="false">SUM(BG32:BG39)</f>
        <v>#VALUE!</v>
      </c>
      <c r="BH40" s="71" t="e">
        <f aca="false">SUM(BH32:BH39)</f>
        <v>#VALUE!</v>
      </c>
    </row>
    <row r="41" s="29" customFormat="true" ht="15.75" hidden="false" customHeight="true" outlineLevel="0" collapsed="false">
      <c r="A41" s="25"/>
      <c r="B41" s="23" t="s">
        <v>408</v>
      </c>
      <c r="C41" s="117" t="n">
        <f aca="false">SUM(C24,C30,C40)</f>
        <v>2789000</v>
      </c>
      <c r="D41" s="117" t="e">
        <f aca="false">SUM(D24,D30,D40)</f>
        <v>#VALUE!</v>
      </c>
      <c r="E41" s="117" t="e">
        <f aca="false">SUM(E24,E30,E40)</f>
        <v>#VALUE!</v>
      </c>
      <c r="F41" s="117" t="e">
        <f aca="false">SUM(F24,F30,F40)</f>
        <v>#VALUE!</v>
      </c>
      <c r="G41" s="117" t="e">
        <f aca="false">SUM(G24,G30,G40)</f>
        <v>#VALUE!</v>
      </c>
      <c r="H41" s="117" t="e">
        <f aca="false">SUM(H24,H30,H40)</f>
        <v>#VALUE!</v>
      </c>
      <c r="I41" s="117" t="e">
        <f aca="false">SUM(I24,I30,I40)</f>
        <v>#VALUE!</v>
      </c>
      <c r="J41" s="117" t="e">
        <f aca="false">SUM(J24,J30,J40)</f>
        <v>#VALUE!</v>
      </c>
      <c r="K41" s="117" t="e">
        <f aca="false">SUM(K24,K30,K40)</f>
        <v>#VALUE!</v>
      </c>
      <c r="L41" s="117" t="e">
        <f aca="false">SUM(L24,L30,L40)</f>
        <v>#VALUE!</v>
      </c>
      <c r="M41" s="117" t="e">
        <f aca="false">SUM(M24,M30,M40)</f>
        <v>#VALUE!</v>
      </c>
      <c r="N41" s="117" t="e">
        <f aca="false">SUM(N24,N30,N40)</f>
        <v>#VALUE!</v>
      </c>
      <c r="O41" s="117" t="e">
        <f aca="false">SUM(O24,O30,O40)</f>
        <v>#VALUE!</v>
      </c>
      <c r="P41" s="117" t="e">
        <f aca="false">SUM(P24,P30,P40)</f>
        <v>#VALUE!</v>
      </c>
      <c r="Q41" s="117" t="e">
        <f aca="false">SUM(Q24,Q30,Q40)</f>
        <v>#VALUE!</v>
      </c>
      <c r="R41" s="117" t="e">
        <f aca="false">SUM(R24,R30,R40)</f>
        <v>#VALUE!</v>
      </c>
      <c r="S41" s="117" t="e">
        <f aca="false">SUM(S24,S30,S40)</f>
        <v>#VALUE!</v>
      </c>
      <c r="T41" s="117" t="e">
        <f aca="false">SUM(T24,T30,T40)</f>
        <v>#VALUE!</v>
      </c>
      <c r="U41" s="117" t="e">
        <f aca="false">SUM(U24,U30,U40)</f>
        <v>#VALUE!</v>
      </c>
      <c r="V41" s="117" t="e">
        <f aca="false">SUM(V24,V30,V40)</f>
        <v>#VALUE!</v>
      </c>
      <c r="W41" s="117" t="e">
        <f aca="false">SUM(W24,W30,W40)</f>
        <v>#VALUE!</v>
      </c>
      <c r="X41" s="117" t="e">
        <f aca="false">SUM(X24,X30,X40)</f>
        <v>#VALUE!</v>
      </c>
      <c r="Y41" s="117" t="e">
        <f aca="false">SUM(Y24,Y30,Y40)</f>
        <v>#VALUE!</v>
      </c>
      <c r="Z41" s="117" t="e">
        <f aca="false">SUM(Z24,Z30,Z40)</f>
        <v>#VALUE!</v>
      </c>
      <c r="AA41" s="117" t="e">
        <f aca="false">SUM(AA24,AA30,AA40)</f>
        <v>#VALUE!</v>
      </c>
      <c r="AB41" s="117" t="e">
        <f aca="false">SUM(AB24,AB30,AB40)</f>
        <v>#VALUE!</v>
      </c>
      <c r="AC41" s="117" t="e">
        <f aca="false">SUM(AC24,AC30,AC40)</f>
        <v>#VALUE!</v>
      </c>
      <c r="AD41" s="117" t="e">
        <f aca="false">SUM(AD24,AD30,AD40)</f>
        <v>#VALUE!</v>
      </c>
      <c r="AE41" s="117" t="e">
        <f aca="false">SUM(AE24,AE30,AE40)</f>
        <v>#VALUE!</v>
      </c>
      <c r="AF41" s="117" t="e">
        <f aca="false">SUM(AF24,AF30,AF40)</f>
        <v>#VALUE!</v>
      </c>
      <c r="AG41" s="117" t="e">
        <f aca="false">SUM(AG24,AG30,AG40)</f>
        <v>#VALUE!</v>
      </c>
      <c r="AH41" s="117" t="e">
        <f aca="false">SUM(AH24,AH30,AH40)</f>
        <v>#VALUE!</v>
      </c>
      <c r="AI41" s="117" t="e">
        <f aca="false">SUM(AI24,AI30,AI40)</f>
        <v>#VALUE!</v>
      </c>
      <c r="AJ41" s="117" t="e">
        <f aca="false">SUM(AJ24,AJ30,AJ40)</f>
        <v>#VALUE!</v>
      </c>
      <c r="AK41" s="117" t="e">
        <f aca="false">SUM(AK24,AK30,AK40)</f>
        <v>#VALUE!</v>
      </c>
      <c r="AL41" s="117" t="e">
        <f aca="false">SUM(AL24,AL30,AL40)</f>
        <v>#VALUE!</v>
      </c>
      <c r="AM41" s="117" t="e">
        <f aca="false">SUM(AM24,AM30,AM40)</f>
        <v>#VALUE!</v>
      </c>
      <c r="AN41" s="117" t="e">
        <f aca="false">SUM(AN24,AN30,AN40)</f>
        <v>#VALUE!</v>
      </c>
      <c r="AO41" s="117" t="e">
        <f aca="false">SUM(AO24,AO30,AO40)</f>
        <v>#VALUE!</v>
      </c>
      <c r="AP41" s="117" t="e">
        <f aca="false">SUM(AP24,AP30,AP40)</f>
        <v>#VALUE!</v>
      </c>
      <c r="AQ41" s="117" t="e">
        <f aca="false">SUM(AQ24,AQ30,AQ40)</f>
        <v>#VALUE!</v>
      </c>
      <c r="AR41" s="117" t="e">
        <f aca="false">SUM(AR24,AR30,AR40)</f>
        <v>#VALUE!</v>
      </c>
      <c r="AS41" s="117" t="e">
        <f aca="false">SUM(AS24,AS30,AS40)</f>
        <v>#VALUE!</v>
      </c>
      <c r="AT41" s="117" t="e">
        <f aca="false">SUM(AT24,AT30,AT40)</f>
        <v>#VALUE!</v>
      </c>
      <c r="AU41" s="117" t="e">
        <f aca="false">SUM(AU24,AU30,AU40)</f>
        <v>#VALUE!</v>
      </c>
      <c r="AV41" s="117" t="e">
        <f aca="false">SUM(AV24,AV30,AV40)</f>
        <v>#VALUE!</v>
      </c>
      <c r="AW41" s="117" t="e">
        <f aca="false">SUM(AW24,AW30,AW40)</f>
        <v>#VALUE!</v>
      </c>
      <c r="AX41" s="117" t="e">
        <f aca="false">SUM(AX24,AX30,AX40)</f>
        <v>#VALUE!</v>
      </c>
      <c r="AY41" s="117" t="e">
        <f aca="false">SUM(AY24,AY30,AY40)</f>
        <v>#VALUE!</v>
      </c>
      <c r="AZ41" s="117" t="e">
        <f aca="false">SUM(AZ24,AZ30,AZ40)</f>
        <v>#VALUE!</v>
      </c>
      <c r="BA41" s="117" t="e">
        <f aca="false">SUM(BA24,BA30,BA40)</f>
        <v>#VALUE!</v>
      </c>
      <c r="BB41" s="117" t="e">
        <f aca="false">SUM(BB24,BB30,BB40)</f>
        <v>#VALUE!</v>
      </c>
      <c r="BC41" s="117" t="e">
        <f aca="false">SUM(BC24,BC30,BC40)</f>
        <v>#VALUE!</v>
      </c>
      <c r="BD41" s="117" t="e">
        <f aca="false">SUM(BD24,BD30,BD40)</f>
        <v>#VALUE!</v>
      </c>
      <c r="BE41" s="117" t="e">
        <f aca="false">SUM(BE24,BE30,BE40)</f>
        <v>#VALUE!</v>
      </c>
      <c r="BF41" s="117" t="e">
        <f aca="false">SUM(BF24,BF30,BF40)</f>
        <v>#VALUE!</v>
      </c>
      <c r="BG41" s="117" t="e">
        <f aca="false">SUM(BG24,BG30,BG40)</f>
        <v>#VALUE!</v>
      </c>
      <c r="BH41" s="117" t="e">
        <f aca="false">SUM(BH24,BH30,BH40)</f>
        <v>#VALUE!</v>
      </c>
    </row>
    <row r="42" s="130" customFormat="true" ht="15.75" hidden="false" customHeight="true" outlineLevel="0" collapsed="false">
      <c r="A42" s="34"/>
      <c r="B42" s="127"/>
      <c r="C42" s="128" t="str">
        <f aca="false">IF(ROUND(C18-C41,0)&lt;&gt;0,ROUND(C18-C41,0),"")</f>
        <v/>
      </c>
      <c r="D42" s="128" t="e">
        <f aca="false">IF(ROUND(D18-D41,0)&lt;&gt;0,ROUND(D18-D41,0),"")</f>
        <v>#VALUE!</v>
      </c>
      <c r="E42" s="128" t="e">
        <f aca="false">IF(ROUND(E18-E41,0)&lt;&gt;0,ROUND(E18-E41,0),"")</f>
        <v>#VALUE!</v>
      </c>
      <c r="F42" s="128" t="e">
        <f aca="false">IF(ROUND(F18-F41,0)&lt;&gt;0,ROUND(F18-F41,0),"")</f>
        <v>#VALUE!</v>
      </c>
      <c r="G42" s="128" t="e">
        <f aca="false">IF(ROUND(G18-G41,0)&lt;&gt;0,ROUND(G18-G41,0),"")</f>
        <v>#VALUE!</v>
      </c>
      <c r="H42" s="128" t="e">
        <f aca="false">IF(ROUND(H18-H41,0)&lt;&gt;0,ROUND(H18-H41,0),"")</f>
        <v>#VALUE!</v>
      </c>
      <c r="I42" s="128" t="e">
        <f aca="false">IF(ROUND(I18-I41,0)&lt;&gt;0,ROUND(I18-I41,0),"")</f>
        <v>#VALUE!</v>
      </c>
      <c r="J42" s="128" t="e">
        <f aca="false">IF(ROUND(J18-J41,0)&lt;&gt;0,ROUND(J18-J41,0),"")</f>
        <v>#VALUE!</v>
      </c>
      <c r="K42" s="128" t="e">
        <f aca="false">IF(ROUND(K18-K41,0)&lt;&gt;0,ROUND(K18-K41,0),"")</f>
        <v>#VALUE!</v>
      </c>
      <c r="L42" s="128" t="e">
        <f aca="false">IF(ROUND(L18-L41,0)&lt;&gt;0,ROUND(L18-L41,0),"")</f>
        <v>#VALUE!</v>
      </c>
      <c r="M42" s="128" t="e">
        <f aca="false">IF(ROUND(M18-M41,0)&lt;&gt;0,ROUND(M18-M41,0),"")</f>
        <v>#VALUE!</v>
      </c>
      <c r="N42" s="128" t="e">
        <f aca="false">IF(ROUND(N18-N41,0)&lt;&gt;0,ROUND(N18-N41,0),"")</f>
        <v>#VALUE!</v>
      </c>
      <c r="O42" s="128" t="e">
        <f aca="false">IF(ROUND(O18-O41,0)&lt;&gt;0,ROUND(O18-O41,0),"")</f>
        <v>#VALUE!</v>
      </c>
      <c r="P42" s="128" t="e">
        <f aca="false">IF(ROUND(P18-P41,0)&lt;&gt;0,ROUND(P18-P41,0),"")</f>
        <v>#VALUE!</v>
      </c>
      <c r="Q42" s="128" t="e">
        <f aca="false">IF(ROUND(Q18-Q41,0)&lt;&gt;0,ROUND(Q18-Q41,0),"")</f>
        <v>#VALUE!</v>
      </c>
      <c r="R42" s="128" t="e">
        <f aca="false">IF(ROUND(R18-R41,0)&lt;&gt;0,ROUND(R18-R41,0),"")</f>
        <v>#VALUE!</v>
      </c>
      <c r="S42" s="128" t="e">
        <f aca="false">IF(ROUND(S18-S41,0)&lt;&gt;0,ROUND(S18-S41,0),"")</f>
        <v>#VALUE!</v>
      </c>
      <c r="T42" s="128" t="e">
        <f aca="false">IF(ROUND(T18-T41,0)&lt;&gt;0,ROUND(T18-T41,0),"")</f>
        <v>#VALUE!</v>
      </c>
      <c r="U42" s="128" t="e">
        <f aca="false">IF(ROUND(U18-U41,0)&lt;&gt;0,ROUND(U18-U41,0),"")</f>
        <v>#VALUE!</v>
      </c>
      <c r="V42" s="128" t="e">
        <f aca="false">IF(ROUND(V18-V41,0)&lt;&gt;0,ROUND(V18-V41,0),"")</f>
        <v>#VALUE!</v>
      </c>
      <c r="W42" s="128" t="e">
        <f aca="false">IF(ROUND(W18-W41,0)&lt;&gt;0,ROUND(W18-W41,0),"")</f>
        <v>#VALUE!</v>
      </c>
      <c r="X42" s="128" t="e">
        <f aca="false">IF(ROUND(X18-X41,0)&lt;&gt;0,ROUND(X18-X41,0),"")</f>
        <v>#VALUE!</v>
      </c>
      <c r="Y42" s="128" t="e">
        <f aca="false">IF(ROUND(Y18-Y41,0)&lt;&gt;0,ROUND(Y18-Y41,0),"")</f>
        <v>#VALUE!</v>
      </c>
      <c r="Z42" s="128" t="e">
        <f aca="false">IF(ROUND(Z18-Z41,0)&lt;&gt;0,ROUND(Z18-Z41,0),"")</f>
        <v>#VALUE!</v>
      </c>
      <c r="AA42" s="128" t="e">
        <f aca="false">IF(ROUND(AA18-AA41,0)&lt;&gt;0,ROUND(AA18-AA41,0),"")</f>
        <v>#VALUE!</v>
      </c>
      <c r="AB42" s="128" t="e">
        <f aca="false">IF(ROUND(AB18-AB41,0)&lt;&gt;0,ROUND(AB18-AB41,0),"")</f>
        <v>#VALUE!</v>
      </c>
      <c r="AC42" s="128" t="e">
        <f aca="false">IF(ROUND(AC18-AC41,0)&lt;&gt;0,ROUND(AC18-AC41,0),"")</f>
        <v>#VALUE!</v>
      </c>
      <c r="AD42" s="128" t="e">
        <f aca="false">IF(ROUND(AD18-AD41,0)&lt;&gt;0,ROUND(AD18-AD41,0),"")</f>
        <v>#VALUE!</v>
      </c>
      <c r="AE42" s="128" t="e">
        <f aca="false">IF(ROUND(AE18-AE41,0)&lt;&gt;0,ROUND(AE18-AE41,0),"")</f>
        <v>#VALUE!</v>
      </c>
      <c r="AF42" s="128" t="e">
        <f aca="false">IF(ROUND(AF18-AF41,0)&lt;&gt;0,ROUND(AF18-AF41,0),"")</f>
        <v>#VALUE!</v>
      </c>
      <c r="AG42" s="128" t="e">
        <f aca="false">IF(ROUND(AG18-AG41,0)&lt;&gt;0,ROUND(AG18-AG41,0),"")</f>
        <v>#VALUE!</v>
      </c>
      <c r="AH42" s="128" t="e">
        <f aca="false">IF(ROUND(AH18-AH41,0)&lt;&gt;0,ROUND(AH18-AH41,0),"")</f>
        <v>#VALUE!</v>
      </c>
      <c r="AI42" s="128" t="e">
        <f aca="false">IF(ROUND(AI18-AI41,0)&lt;&gt;0,ROUND(AI18-AI41,0),"")</f>
        <v>#VALUE!</v>
      </c>
      <c r="AJ42" s="128" t="e">
        <f aca="false">IF(ROUND(AJ18-AJ41,0)&lt;&gt;0,ROUND(AJ18-AJ41,0),"")</f>
        <v>#VALUE!</v>
      </c>
      <c r="AK42" s="128" t="e">
        <f aca="false">IF(ROUND(AK18-AK41,0)&lt;&gt;0,ROUND(AK18-AK41,0),"")</f>
        <v>#VALUE!</v>
      </c>
      <c r="AL42" s="128" t="e">
        <f aca="false">IF(ROUND(AL18-AL41,0)&lt;&gt;0,ROUND(AL18-AL41,0),"")</f>
        <v>#VALUE!</v>
      </c>
      <c r="AM42" s="128" t="e">
        <f aca="false">IF(ROUND(AM18-AM41,0)&lt;&gt;0,ROUND(AM18-AM41,0),"")</f>
        <v>#VALUE!</v>
      </c>
      <c r="AN42" s="128" t="e">
        <f aca="false">IF(ROUND(AN18-AN41,0)&lt;&gt;0,ROUND(AN18-AN41,0),"")</f>
        <v>#VALUE!</v>
      </c>
      <c r="AO42" s="128" t="e">
        <f aca="false">IF(ROUND(AO18-AO41,0)&lt;&gt;0,ROUND(AO18-AO41,0),"")</f>
        <v>#VALUE!</v>
      </c>
      <c r="AP42" s="128" t="e">
        <f aca="false">IF(ROUND(AP18-AP41,0)&lt;&gt;0,ROUND(AP18-AP41,0),"")</f>
        <v>#VALUE!</v>
      </c>
      <c r="AQ42" s="128" t="e">
        <f aca="false">IF(ROUND(AQ18-AQ41,0)&lt;&gt;0,ROUND(AQ18-AQ41,0),"")</f>
        <v>#VALUE!</v>
      </c>
      <c r="AR42" s="128" t="e">
        <f aca="false">IF(ROUND(AR18-AR41,0)&lt;&gt;0,ROUND(AR18-AR41,0),"")</f>
        <v>#VALUE!</v>
      </c>
      <c r="AS42" s="128" t="e">
        <f aca="false">IF(ROUND(AS18-AS41,0)&lt;&gt;0,ROUND(AS18-AS41,0),"")</f>
        <v>#VALUE!</v>
      </c>
      <c r="AT42" s="128" t="e">
        <f aca="false">IF(ROUND(AT18-AT41,0)&lt;&gt;0,ROUND(AT18-AT41,0),"")</f>
        <v>#VALUE!</v>
      </c>
      <c r="AU42" s="128" t="e">
        <f aca="false">IF(ROUND(AU18-AU41,0)&lt;&gt;0,ROUND(AU18-AU41,0),"")</f>
        <v>#VALUE!</v>
      </c>
      <c r="AV42" s="128" t="e">
        <f aca="false">IF(ROUND(AV18-AV41,0)&lt;&gt;0,ROUND(AV18-AV41,0),"")</f>
        <v>#VALUE!</v>
      </c>
      <c r="AW42" s="128" t="e">
        <f aca="false">IF(ROUND(AW18-AW41,0)&lt;&gt;0,ROUND(AW18-AW41,0),"")</f>
        <v>#VALUE!</v>
      </c>
      <c r="AX42" s="128" t="e">
        <f aca="false">IF(ROUND(AX18-AX41,0)&lt;&gt;0,ROUND(AX18-AX41,0),"")</f>
        <v>#VALUE!</v>
      </c>
      <c r="AY42" s="128" t="e">
        <f aca="false">IF(ROUND(AY18-AY41,0)&lt;&gt;0,ROUND(AY18-AY41,0),"")</f>
        <v>#VALUE!</v>
      </c>
      <c r="AZ42" s="128" t="e">
        <f aca="false">IF(ROUND(AZ18-AZ41,0)&lt;&gt;0,ROUND(AZ18-AZ41,0),"")</f>
        <v>#VALUE!</v>
      </c>
      <c r="BA42" s="128" t="e">
        <f aca="false">IF(ROUND(BA18-BA41,0)&lt;&gt;0,ROUND(BA18-BA41,0),"")</f>
        <v>#VALUE!</v>
      </c>
      <c r="BB42" s="128" t="e">
        <f aca="false">IF(ROUND(BB18-BB41,0)&lt;&gt;0,ROUND(BB18-BB41,0),"")</f>
        <v>#VALUE!</v>
      </c>
      <c r="BC42" s="128" t="e">
        <f aca="false">IF(ROUND(BC18-BC41,0)&lt;&gt;0,ROUND(BC18-BC41,0),"")</f>
        <v>#VALUE!</v>
      </c>
      <c r="BD42" s="129" t="e">
        <f aca="false">IF(ROUND(BD18-BD41,0)&lt;&gt;0,ROUND(BD18-BD41,0),"")</f>
        <v>#VALUE!</v>
      </c>
      <c r="BE42" s="129" t="e">
        <f aca="false">IF(ROUND(BE18-BE41,0)&lt;&gt;0,ROUND(BE18-BE41,0),"")</f>
        <v>#VALUE!</v>
      </c>
      <c r="BF42" s="129" t="e">
        <f aca="false">IF(ROUND(BF18-BF41,0)&lt;&gt;0,ROUND(BF18-BF41,0),"")</f>
        <v>#VALUE!</v>
      </c>
      <c r="BG42" s="129" t="e">
        <f aca="false">IF(ROUND(BG18-BG41,0)&lt;&gt;0,ROUND(BG18-BG41,0),"")</f>
        <v>#VALUE!</v>
      </c>
      <c r="BH42" s="129" t="e">
        <f aca="false">IF(ROUND(BH18-BH41,0)&lt;&gt;0,ROUND(BH18-BH41,0),"")</f>
        <v>#VALUE!</v>
      </c>
    </row>
    <row r="43" s="35" customFormat="true" ht="15.75" hidden="false" customHeight="true" outlineLevel="0" collapsed="false">
      <c r="A43" s="111"/>
      <c r="B43" s="22" t="s">
        <v>409</v>
      </c>
      <c r="C43" s="50"/>
      <c r="D43" s="50" t="n">
        <v>7</v>
      </c>
      <c r="E43" s="50" t="n">
        <v>7</v>
      </c>
      <c r="F43" s="50" t="n">
        <v>7</v>
      </c>
      <c r="G43" s="50" t="n">
        <v>7</v>
      </c>
      <c r="H43" s="50" t="n">
        <v>7</v>
      </c>
      <c r="I43" s="50" t="n">
        <v>7</v>
      </c>
      <c r="J43" s="50" t="n">
        <v>7</v>
      </c>
      <c r="K43" s="50" t="n">
        <v>7</v>
      </c>
      <c r="L43" s="50" t="n">
        <v>7</v>
      </c>
      <c r="M43" s="50" t="n">
        <v>7</v>
      </c>
      <c r="N43" s="50" t="n">
        <v>7</v>
      </c>
      <c r="O43" s="50" t="n">
        <v>7</v>
      </c>
      <c r="P43" s="50" t="n">
        <v>7</v>
      </c>
      <c r="Q43" s="50" t="n">
        <v>7</v>
      </c>
      <c r="R43" s="50" t="n">
        <v>7</v>
      </c>
      <c r="S43" s="50" t="n">
        <v>7</v>
      </c>
      <c r="T43" s="50" t="n">
        <v>7</v>
      </c>
      <c r="U43" s="50" t="n">
        <v>7</v>
      </c>
      <c r="V43" s="50" t="n">
        <v>7</v>
      </c>
      <c r="W43" s="50" t="n">
        <v>7</v>
      </c>
      <c r="X43" s="50" t="n">
        <v>7</v>
      </c>
      <c r="Y43" s="50" t="n">
        <v>7</v>
      </c>
      <c r="Z43" s="50" t="n">
        <v>7</v>
      </c>
      <c r="AA43" s="50" t="n">
        <v>7</v>
      </c>
      <c r="AB43" s="50" t="n">
        <v>7</v>
      </c>
      <c r="AC43" s="50" t="n">
        <v>7</v>
      </c>
      <c r="AD43" s="50" t="n">
        <v>7</v>
      </c>
      <c r="AE43" s="50" t="n">
        <v>7</v>
      </c>
      <c r="AF43" s="50" t="n">
        <v>7</v>
      </c>
      <c r="AG43" s="50" t="n">
        <v>7</v>
      </c>
      <c r="AH43" s="50" t="n">
        <v>7</v>
      </c>
      <c r="AI43" s="50" t="n">
        <v>7</v>
      </c>
      <c r="AJ43" s="50" t="n">
        <v>7</v>
      </c>
      <c r="AK43" s="50" t="n">
        <v>7</v>
      </c>
      <c r="AL43" s="50" t="n">
        <v>7</v>
      </c>
      <c r="AM43" s="50" t="n">
        <v>7</v>
      </c>
      <c r="AN43" s="50" t="n">
        <v>7</v>
      </c>
      <c r="AO43" s="50" t="n">
        <v>7</v>
      </c>
      <c r="AP43" s="50" t="n">
        <v>7</v>
      </c>
      <c r="AQ43" s="50" t="n">
        <v>7</v>
      </c>
      <c r="AR43" s="50" t="n">
        <v>7</v>
      </c>
      <c r="AS43" s="50" t="n">
        <v>7</v>
      </c>
      <c r="AT43" s="50" t="n">
        <v>7</v>
      </c>
      <c r="AU43" s="50" t="n">
        <v>7</v>
      </c>
      <c r="AV43" s="50" t="n">
        <v>7</v>
      </c>
      <c r="AW43" s="50" t="n">
        <v>7</v>
      </c>
      <c r="AX43" s="50" t="n">
        <v>7</v>
      </c>
      <c r="AY43" s="50" t="n">
        <v>7</v>
      </c>
      <c r="AZ43" s="50" t="n">
        <v>7</v>
      </c>
      <c r="BA43" s="50" t="n">
        <v>7</v>
      </c>
      <c r="BB43" s="50" t="n">
        <v>7</v>
      </c>
      <c r="BC43" s="50" t="n">
        <v>7</v>
      </c>
      <c r="BD43" s="131" t="n">
        <f aca="true">SUM(OFFSET($B43,0,2,1,Assumptions!$C$8))</f>
        <v>91</v>
      </c>
      <c r="BE43" s="131" t="n">
        <f aca="true">SUM(OFFSET($B43,0,Assumptions!$C$8+1,1,SUM(Assumptions!$C$9)))</f>
        <v>91</v>
      </c>
      <c r="BF43" s="131" t="n">
        <f aca="true">SUM(OFFSET($B43,0,SUM(Assumptions!$C$8:$C$9)+1,1,SUM(Assumptions!$C$10)))</f>
        <v>91</v>
      </c>
      <c r="BG43" s="131" t="n">
        <f aca="true">SUM(OFFSET($B43,0,SUM(Assumptions!$C$8:$C$10)+1,1,SUM(Assumptions!$C$11)))</f>
        <v>91</v>
      </c>
      <c r="BH43" s="131" t="n">
        <f aca="false">SUM(BD43:BG43)</f>
        <v>364</v>
      </c>
    </row>
    <row r="44" customFormat="false" ht="15.75" hidden="false" customHeight="true" outlineLevel="0" collapsed="false">
      <c r="J44" s="17"/>
      <c r="K44" s="17"/>
      <c r="L44" s="17"/>
      <c r="M44" s="17"/>
      <c r="N44" s="17"/>
      <c r="O44" s="17"/>
      <c r="P44" s="17"/>
    </row>
    <row r="45" s="135" customFormat="true" ht="15.75" hidden="false" customHeight="true" outlineLevel="0" collapsed="false">
      <c r="A45" s="132"/>
      <c r="B45" s="22" t="s">
        <v>410</v>
      </c>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4"/>
      <c r="BE45" s="134"/>
      <c r="BF45" s="134"/>
      <c r="BG45" s="134"/>
      <c r="BH45" s="134"/>
    </row>
    <row r="46" s="139" customFormat="true" ht="15.75" hidden="false" customHeight="true" outlineLevel="0" collapsed="false">
      <c r="A46" s="136"/>
      <c r="B46" s="108" t="s">
        <v>243</v>
      </c>
      <c r="C46" s="137" t="n">
        <f aca="false">Assumptions!$C$48</f>
        <v>30</v>
      </c>
      <c r="D46" s="137" t="n">
        <f aca="false">Assumptions!$C$48</f>
        <v>30</v>
      </c>
      <c r="E46" s="137" t="n">
        <f aca="false">Assumptions!$C$48</f>
        <v>30</v>
      </c>
      <c r="F46" s="137" t="n">
        <f aca="false">Assumptions!$C$48</f>
        <v>30</v>
      </c>
      <c r="G46" s="137" t="n">
        <f aca="false">Assumptions!$C$48</f>
        <v>30</v>
      </c>
      <c r="H46" s="137" t="n">
        <f aca="false">Assumptions!$C$48</f>
        <v>30</v>
      </c>
      <c r="I46" s="137" t="n">
        <f aca="false">Assumptions!$C$48</f>
        <v>30</v>
      </c>
      <c r="J46" s="137" t="n">
        <f aca="false">Assumptions!$C$48</f>
        <v>30</v>
      </c>
      <c r="K46" s="137" t="n">
        <f aca="false">Assumptions!$C$48</f>
        <v>30</v>
      </c>
      <c r="L46" s="137" t="n">
        <f aca="false">Assumptions!$C$48</f>
        <v>30</v>
      </c>
      <c r="M46" s="137" t="n">
        <f aca="false">Assumptions!$C$48</f>
        <v>30</v>
      </c>
      <c r="N46" s="137" t="n">
        <f aca="false">Assumptions!$C$48</f>
        <v>30</v>
      </c>
      <c r="O46" s="137" t="n">
        <f aca="false">Assumptions!$C$48</f>
        <v>30</v>
      </c>
      <c r="P46" s="137" t="n">
        <f aca="false">Assumptions!$C$48</f>
        <v>30</v>
      </c>
      <c r="Q46" s="137" t="n">
        <f aca="false">Assumptions!$C$48</f>
        <v>30</v>
      </c>
      <c r="R46" s="137" t="n">
        <f aca="false">Assumptions!$C$48</f>
        <v>30</v>
      </c>
      <c r="S46" s="137" t="n">
        <f aca="false">Assumptions!$C$48</f>
        <v>30</v>
      </c>
      <c r="T46" s="137" t="n">
        <f aca="false">Assumptions!$C$48</f>
        <v>30</v>
      </c>
      <c r="U46" s="137" t="n">
        <f aca="false">Assumptions!$C$48</f>
        <v>30</v>
      </c>
      <c r="V46" s="137" t="n">
        <f aca="false">Assumptions!$C$48</f>
        <v>30</v>
      </c>
      <c r="W46" s="137" t="n">
        <f aca="false">Assumptions!$C$48</f>
        <v>30</v>
      </c>
      <c r="X46" s="137" t="n">
        <f aca="false">Assumptions!$C$48</f>
        <v>30</v>
      </c>
      <c r="Y46" s="137" t="n">
        <f aca="false">Assumptions!$C$48</f>
        <v>30</v>
      </c>
      <c r="Z46" s="137" t="n">
        <f aca="false">Assumptions!$C$48</f>
        <v>30</v>
      </c>
      <c r="AA46" s="137" t="n">
        <f aca="false">Assumptions!$C$48</f>
        <v>30</v>
      </c>
      <c r="AB46" s="137" t="n">
        <f aca="false">Assumptions!$C$48</f>
        <v>30</v>
      </c>
      <c r="AC46" s="137" t="n">
        <f aca="false">Assumptions!$C$48</f>
        <v>30</v>
      </c>
      <c r="AD46" s="137" t="n">
        <f aca="false">Assumptions!$C$48</f>
        <v>30</v>
      </c>
      <c r="AE46" s="137" t="n">
        <f aca="false">Assumptions!$C$48</f>
        <v>30</v>
      </c>
      <c r="AF46" s="137" t="n">
        <f aca="false">Assumptions!$C$48</f>
        <v>30</v>
      </c>
      <c r="AG46" s="137" t="n">
        <f aca="false">Assumptions!$C$48</f>
        <v>30</v>
      </c>
      <c r="AH46" s="137" t="n">
        <f aca="false">Assumptions!$C$48</f>
        <v>30</v>
      </c>
      <c r="AI46" s="137" t="n">
        <f aca="false">Assumptions!$C$48</f>
        <v>30</v>
      </c>
      <c r="AJ46" s="137" t="n">
        <f aca="false">Assumptions!$C$48</f>
        <v>30</v>
      </c>
      <c r="AK46" s="137" t="n">
        <f aca="false">Assumptions!$C$48</f>
        <v>30</v>
      </c>
      <c r="AL46" s="137" t="n">
        <f aca="false">Assumptions!$C$48</f>
        <v>30</v>
      </c>
      <c r="AM46" s="137" t="n">
        <f aca="false">Assumptions!$C$48</f>
        <v>30</v>
      </c>
      <c r="AN46" s="137" t="n">
        <f aca="false">Assumptions!$C$48</f>
        <v>30</v>
      </c>
      <c r="AO46" s="137" t="n">
        <f aca="false">Assumptions!$C$48</f>
        <v>30</v>
      </c>
      <c r="AP46" s="137" t="n">
        <f aca="false">Assumptions!$C$48</f>
        <v>30</v>
      </c>
      <c r="AQ46" s="137" t="n">
        <f aca="false">Assumptions!$C$48</f>
        <v>30</v>
      </c>
      <c r="AR46" s="137" t="n">
        <f aca="false">Assumptions!$C$48</f>
        <v>30</v>
      </c>
      <c r="AS46" s="137" t="n">
        <f aca="false">Assumptions!$C$48</f>
        <v>30</v>
      </c>
      <c r="AT46" s="137" t="n">
        <f aca="false">Assumptions!$C$48</f>
        <v>30</v>
      </c>
      <c r="AU46" s="137" t="n">
        <f aca="false">Assumptions!$C$48</f>
        <v>30</v>
      </c>
      <c r="AV46" s="137" t="n">
        <f aca="false">Assumptions!$C$48</f>
        <v>30</v>
      </c>
      <c r="AW46" s="137" t="n">
        <f aca="false">Assumptions!$C$48</f>
        <v>30</v>
      </c>
      <c r="AX46" s="137" t="n">
        <f aca="false">Assumptions!$C$48</f>
        <v>30</v>
      </c>
      <c r="AY46" s="137" t="n">
        <f aca="false">Assumptions!$C$48</f>
        <v>30</v>
      </c>
      <c r="AZ46" s="137" t="n">
        <f aca="false">Assumptions!$C$48</f>
        <v>30</v>
      </c>
      <c r="BA46" s="137" t="n">
        <f aca="false">Assumptions!$C$48</f>
        <v>30</v>
      </c>
      <c r="BB46" s="137" t="n">
        <f aca="false">Assumptions!$C$48</f>
        <v>30</v>
      </c>
      <c r="BC46" s="137" t="n">
        <f aca="false">Assumptions!$C$48</f>
        <v>30</v>
      </c>
      <c r="BD46" s="138" t="n">
        <f aca="false">Assumptions!$C$48</f>
        <v>30</v>
      </c>
      <c r="BE46" s="138" t="n">
        <f aca="false">Assumptions!$C$48</f>
        <v>30</v>
      </c>
      <c r="BF46" s="138" t="n">
        <f aca="false">Assumptions!$C$48</f>
        <v>30</v>
      </c>
      <c r="BG46" s="138" t="n">
        <f aca="false">Assumptions!$C$48</f>
        <v>30</v>
      </c>
      <c r="BH46" s="138" t="n">
        <f aca="false">Assumptions!$C$48</f>
        <v>30</v>
      </c>
    </row>
    <row r="47" s="35" customFormat="true" ht="15.75" hidden="false" customHeight="true" outlineLevel="0" collapsed="false">
      <c r="A47" s="132"/>
      <c r="B47" s="22" t="s">
        <v>411</v>
      </c>
      <c r="C47" s="133"/>
      <c r="D47" s="140" t="n">
        <f aca="false">IncState!C10</f>
        <v>39000</v>
      </c>
      <c r="E47" s="140" t="n">
        <f aca="false">IncState!D10</f>
        <v>32921.6</v>
      </c>
      <c r="F47" s="140" t="n">
        <f aca="false">IncState!E10</f>
        <v>41600</v>
      </c>
      <c r="G47" s="140" t="n">
        <f aca="false">IncState!F10</f>
        <v>42640</v>
      </c>
      <c r="H47" s="140" t="n">
        <f aca="false">IncState!G10</f>
        <v>41088</v>
      </c>
      <c r="I47" s="140" t="n">
        <f aca="false">IncState!H10</f>
        <v>38430</v>
      </c>
      <c r="J47" s="140" t="n">
        <f aca="false">IncState!I10</f>
        <v>34398</v>
      </c>
      <c r="K47" s="140" t="n">
        <f aca="false">IncState!J10</f>
        <v>39690</v>
      </c>
      <c r="L47" s="140" t="n">
        <f aca="false">IncState!K10</f>
        <v>37800</v>
      </c>
      <c r="M47" s="140" t="n">
        <f aca="false">IncState!L10</f>
        <v>40320</v>
      </c>
      <c r="N47" s="140" t="n">
        <f aca="false">IncState!M10</f>
        <v>41580</v>
      </c>
      <c r="O47" s="140" t="n">
        <f aca="false">IncState!N10</f>
        <v>41328</v>
      </c>
      <c r="P47" s="140" t="n">
        <f aca="false">IncState!O10</f>
        <v>39060</v>
      </c>
      <c r="Q47" s="140" t="n">
        <f aca="false">IncState!P10</f>
        <v>44100</v>
      </c>
      <c r="R47" s="140" t="n">
        <f aca="false">IncState!Q10</f>
        <v>40320</v>
      </c>
      <c r="S47" s="140" t="n">
        <f aca="false">IncState!R10</f>
        <v>40698</v>
      </c>
      <c r="T47" s="140" t="n">
        <f aca="false">IncState!S10</f>
        <v>43470</v>
      </c>
      <c r="U47" s="140" t="n">
        <f aca="false">IncState!T10</f>
        <v>44604</v>
      </c>
      <c r="V47" s="140" t="n">
        <f aca="false">IncState!U10</f>
        <v>43722</v>
      </c>
      <c r="W47" s="140" t="n">
        <f aca="false">IncState!V10</f>
        <v>38440</v>
      </c>
      <c r="X47" s="140" t="n">
        <f aca="false">IncState!W10</f>
        <v>39060</v>
      </c>
      <c r="Y47" s="140" t="n">
        <f aca="false">IncState!X10</f>
        <v>43400</v>
      </c>
      <c r="Z47" s="140" t="n">
        <f aca="false">IncState!Y10</f>
        <v>41912</v>
      </c>
      <c r="AA47" s="140" t="n">
        <f aca="false">IncState!Z10</f>
        <v>44888</v>
      </c>
      <c r="AB47" s="140" t="n">
        <f aca="false">IncState!AA10</f>
        <v>44268</v>
      </c>
      <c r="AC47" s="140" t="n">
        <f aca="false">IncState!AB10</f>
        <v>43066</v>
      </c>
      <c r="AD47" s="140" t="n">
        <f aca="false">IncState!AC10</f>
        <v>43440</v>
      </c>
      <c r="AE47" s="140" t="n">
        <f aca="false">IncState!AD10</f>
        <v>44160</v>
      </c>
      <c r="AF47" s="140" t="n">
        <f aca="false">IncState!AE10</f>
        <v>44640</v>
      </c>
      <c r="AG47" s="140" t="n">
        <f aca="false">IncState!AF10</f>
        <v>41880</v>
      </c>
      <c r="AH47" s="140" t="n">
        <f aca="false">IncState!AG10</f>
        <v>44400</v>
      </c>
      <c r="AI47" s="140" t="n">
        <f aca="false">IncState!AH10</f>
        <v>43680</v>
      </c>
      <c r="AJ47" s="140" t="n">
        <f aca="false">IncState!AI10</f>
        <v>45720</v>
      </c>
      <c r="AK47" s="140" t="n">
        <f aca="false">IncState!AJ10</f>
        <v>46680</v>
      </c>
      <c r="AL47" s="140" t="n">
        <f aca="false">IncState!AK10</f>
        <v>44640</v>
      </c>
      <c r="AM47" s="140" t="n">
        <f aca="false">IncState!AL10</f>
        <v>45600</v>
      </c>
      <c r="AN47" s="140" t="n">
        <f aca="false">IncState!AM10</f>
        <v>46200</v>
      </c>
      <c r="AO47" s="140" t="n">
        <f aca="false">IncState!AN10</f>
        <v>44880</v>
      </c>
      <c r="AP47" s="140" t="n">
        <f aca="false">IncState!AO10</f>
        <v>46800</v>
      </c>
      <c r="AQ47" s="140" t="n">
        <f aca="false">IncState!AP10</f>
        <v>42336</v>
      </c>
      <c r="AR47" s="140" t="n">
        <f aca="false">IncState!AQ10</f>
        <v>36144</v>
      </c>
      <c r="AS47" s="140" t="n">
        <f aca="false">IncState!AR10</f>
        <v>38016</v>
      </c>
      <c r="AT47" s="140" t="n">
        <f aca="false">IncState!AS10</f>
        <v>29136</v>
      </c>
      <c r="AU47" s="140" t="n">
        <f aca="false">IncState!AT10</f>
        <v>24489.6</v>
      </c>
      <c r="AV47" s="140" t="n">
        <f aca="false">IncState!AU10</f>
        <v>26553.6</v>
      </c>
      <c r="AW47" s="140" t="n">
        <f aca="false">IncState!AV10</f>
        <v>32760</v>
      </c>
      <c r="AX47" s="140" t="n">
        <f aca="false">IncState!AW10</f>
        <v>45897.6</v>
      </c>
      <c r="AY47" s="140" t="n">
        <f aca="false">IncState!AX10</f>
        <v>45600</v>
      </c>
      <c r="AZ47" s="140" t="n">
        <f aca="false">IncState!AY10</f>
        <v>46560</v>
      </c>
      <c r="BA47" s="140" t="n">
        <f aca="false">IncState!AZ10</f>
        <v>48720</v>
      </c>
      <c r="BB47" s="140" t="n">
        <f aca="false">IncState!BA10</f>
        <v>47328</v>
      </c>
      <c r="BC47" s="140" t="n">
        <f aca="false">IncState!BB10</f>
        <v>46272</v>
      </c>
      <c r="BD47" s="134"/>
      <c r="BE47" s="134"/>
      <c r="BF47" s="134"/>
      <c r="BG47" s="134"/>
      <c r="BH47" s="134"/>
    </row>
    <row r="48" s="35" customFormat="true" ht="15.75" hidden="false" customHeight="true" outlineLevel="0" collapsed="false">
      <c r="A48" s="132"/>
      <c r="B48" s="22" t="s">
        <v>244</v>
      </c>
      <c r="C48" s="133" t="n">
        <f aca="false">Assumptions!$C$49</f>
        <v>25</v>
      </c>
      <c r="D48" s="133" t="n">
        <f aca="false">Assumptions!$C$49</f>
        <v>25</v>
      </c>
      <c r="E48" s="133" t="n">
        <f aca="false">Assumptions!$C$49</f>
        <v>25</v>
      </c>
      <c r="F48" s="133" t="n">
        <f aca="false">Assumptions!$C$49</f>
        <v>25</v>
      </c>
      <c r="G48" s="133" t="n">
        <f aca="false">Assumptions!$C$49</f>
        <v>25</v>
      </c>
      <c r="H48" s="133" t="n">
        <f aca="false">Assumptions!$C$49</f>
        <v>25</v>
      </c>
      <c r="I48" s="133" t="n">
        <f aca="false">Assumptions!$C$49</f>
        <v>25</v>
      </c>
      <c r="J48" s="133" t="n">
        <f aca="false">Assumptions!$C$49</f>
        <v>25</v>
      </c>
      <c r="K48" s="133" t="n">
        <f aca="false">Assumptions!$C$49</f>
        <v>25</v>
      </c>
      <c r="L48" s="133" t="n">
        <f aca="false">Assumptions!$C$49</f>
        <v>25</v>
      </c>
      <c r="M48" s="133" t="n">
        <f aca="false">Assumptions!$C$49</f>
        <v>25</v>
      </c>
      <c r="N48" s="133" t="n">
        <f aca="false">Assumptions!$C$49</f>
        <v>25</v>
      </c>
      <c r="O48" s="133" t="n">
        <f aca="false">Assumptions!$C$49</f>
        <v>25</v>
      </c>
      <c r="P48" s="133" t="n">
        <f aca="false">Assumptions!$C$49</f>
        <v>25</v>
      </c>
      <c r="Q48" s="133" t="n">
        <f aca="false">Assumptions!$C$49</f>
        <v>25</v>
      </c>
      <c r="R48" s="133" t="n">
        <f aca="false">Assumptions!$C$49</f>
        <v>25</v>
      </c>
      <c r="S48" s="133" t="n">
        <f aca="false">Assumptions!$C$49</f>
        <v>25</v>
      </c>
      <c r="T48" s="133" t="n">
        <f aca="false">Assumptions!$C$49</f>
        <v>25</v>
      </c>
      <c r="U48" s="133" t="n">
        <f aca="false">Assumptions!$C$49</f>
        <v>25</v>
      </c>
      <c r="V48" s="133" t="n">
        <f aca="false">Assumptions!$C$49</f>
        <v>25</v>
      </c>
      <c r="W48" s="133" t="n">
        <f aca="false">Assumptions!$C$49</f>
        <v>25</v>
      </c>
      <c r="X48" s="133" t="n">
        <f aca="false">Assumptions!$C$49</f>
        <v>25</v>
      </c>
      <c r="Y48" s="133" t="n">
        <f aca="false">Assumptions!$C$49</f>
        <v>25</v>
      </c>
      <c r="Z48" s="133" t="n">
        <f aca="false">Assumptions!$C$49</f>
        <v>25</v>
      </c>
      <c r="AA48" s="133" t="n">
        <f aca="false">Assumptions!$C$49</f>
        <v>25</v>
      </c>
      <c r="AB48" s="133" t="n">
        <f aca="false">Assumptions!$C$49</f>
        <v>25</v>
      </c>
      <c r="AC48" s="133" t="n">
        <f aca="false">Assumptions!$C$49</f>
        <v>25</v>
      </c>
      <c r="AD48" s="133" t="n">
        <f aca="false">Assumptions!$C$49</f>
        <v>25</v>
      </c>
      <c r="AE48" s="133" t="n">
        <f aca="false">Assumptions!$C$49</f>
        <v>25</v>
      </c>
      <c r="AF48" s="133" t="n">
        <f aca="false">Assumptions!$C$49</f>
        <v>25</v>
      </c>
      <c r="AG48" s="133" t="n">
        <f aca="false">Assumptions!$C$49</f>
        <v>25</v>
      </c>
      <c r="AH48" s="133" t="n">
        <f aca="false">Assumptions!$C$49</f>
        <v>25</v>
      </c>
      <c r="AI48" s="133" t="n">
        <f aca="false">Assumptions!$C$49</f>
        <v>25</v>
      </c>
      <c r="AJ48" s="133" t="n">
        <f aca="false">Assumptions!$C$49</f>
        <v>25</v>
      </c>
      <c r="AK48" s="133" t="n">
        <f aca="false">Assumptions!$C$49</f>
        <v>25</v>
      </c>
      <c r="AL48" s="133" t="n">
        <f aca="false">Assumptions!$C$49</f>
        <v>25</v>
      </c>
      <c r="AM48" s="133" t="n">
        <f aca="false">Assumptions!$C$49</f>
        <v>25</v>
      </c>
      <c r="AN48" s="133" t="n">
        <f aca="false">Assumptions!$C$49</f>
        <v>25</v>
      </c>
      <c r="AO48" s="133" t="n">
        <f aca="false">Assumptions!$C$49</f>
        <v>25</v>
      </c>
      <c r="AP48" s="133" t="n">
        <f aca="false">Assumptions!$C$49</f>
        <v>25</v>
      </c>
      <c r="AQ48" s="133" t="n">
        <f aca="false">Assumptions!$C$49</f>
        <v>25</v>
      </c>
      <c r="AR48" s="133" t="n">
        <f aca="false">Assumptions!$C$49</f>
        <v>25</v>
      </c>
      <c r="AS48" s="133" t="n">
        <f aca="false">Assumptions!$C$49</f>
        <v>25</v>
      </c>
      <c r="AT48" s="133" t="n">
        <f aca="false">Assumptions!$C$49</f>
        <v>25</v>
      </c>
      <c r="AU48" s="133" t="n">
        <f aca="false">Assumptions!$C$49</f>
        <v>25</v>
      </c>
      <c r="AV48" s="133" t="n">
        <f aca="false">Assumptions!$C$49</f>
        <v>25</v>
      </c>
      <c r="AW48" s="133" t="n">
        <f aca="false">Assumptions!$C$49</f>
        <v>25</v>
      </c>
      <c r="AX48" s="133" t="n">
        <f aca="false">Assumptions!$C$49</f>
        <v>25</v>
      </c>
      <c r="AY48" s="133" t="n">
        <f aca="false">Assumptions!$C$49</f>
        <v>25</v>
      </c>
      <c r="AZ48" s="133" t="n">
        <f aca="false">Assumptions!$C$49</f>
        <v>25</v>
      </c>
      <c r="BA48" s="133" t="n">
        <f aca="false">Assumptions!$C$49</f>
        <v>25</v>
      </c>
      <c r="BB48" s="133" t="n">
        <f aca="false">Assumptions!$C$49</f>
        <v>25</v>
      </c>
      <c r="BC48" s="133" t="n">
        <f aca="false">Assumptions!$C$49</f>
        <v>25</v>
      </c>
      <c r="BD48" s="134" t="n">
        <f aca="false">Assumptions!$C$49</f>
        <v>25</v>
      </c>
      <c r="BE48" s="134" t="n">
        <f aca="false">Assumptions!$C$49</f>
        <v>25</v>
      </c>
      <c r="BF48" s="134" t="n">
        <f aca="false">Assumptions!$C$49</f>
        <v>25</v>
      </c>
      <c r="BG48" s="134" t="n">
        <f aca="false">Assumptions!$C$49</f>
        <v>25</v>
      </c>
      <c r="BH48" s="134" t="n">
        <f aca="false">Assumptions!$C$49</f>
        <v>25</v>
      </c>
    </row>
    <row r="49" s="35" customFormat="true" ht="15.75" hidden="false" customHeight="true" outlineLevel="0" collapsed="false">
      <c r="A49" s="132"/>
      <c r="B49" s="22" t="s">
        <v>412</v>
      </c>
      <c r="C49" s="133"/>
      <c r="D49" s="140" t="n">
        <f aca="false">(SUMIF(IncState!$A$4:$BG$7,"V1C1*",IncState!C$4:C$7)*(1+Assumptions!$C$59))+(SUMIF(IncState!$A$4:$BG$7,"V2C1*",IncState!C$4:C$7)*(1+Assumptions!$C$60))+(SUMIF(IncState!$A$4:$BG$7,"V3C1*",IncState!C$4:C$7)*(1+Assumptions!$C$61))+(SUMIF(IncState!$A$4:$BG$7,"V4C1*",IncState!C$4:C$7)*(1+Assumptions!$C$62))</f>
        <v>97750</v>
      </c>
      <c r="E49" s="140" t="n">
        <f aca="false">(SUMIF(IncState!$A$4:$BG$7,"V1C1*",IncState!D$4:D$7)*(1+Assumptions!$C$59))+(SUMIF(IncState!$A$4:$BG$7,"V2C1*",IncState!D$4:D$7)*(1+Assumptions!$C$60))+(SUMIF(IncState!$A$4:$BG$7,"V3C1*",IncState!D$4:D$7)*(1+Assumptions!$C$61))+(SUMIF(IncState!$A$4:$BG$7,"V4C1*",IncState!D$4:D$7)*(1+Assumptions!$C$62))</f>
        <v>83311.3666666667</v>
      </c>
      <c r="F49" s="140" t="n">
        <f aca="false">(SUMIF(IncState!$A$4:$BG$7,"V1C1*",IncState!E$4:E$7)*(1+Assumptions!$C$59))+(SUMIF(IncState!$A$4:$BG$7,"V2C1*",IncState!E$4:E$7)*(1+Assumptions!$C$60))+(SUMIF(IncState!$A$4:$BG$7,"V3C1*",IncState!E$4:E$7)*(1+Assumptions!$C$61))+(SUMIF(IncState!$A$4:$BG$7,"V4C1*",IncState!E$4:E$7)*(1+Assumptions!$C$62))</f>
        <v>102426.666666667</v>
      </c>
      <c r="G49" s="140" t="n">
        <f aca="false">(SUMIF(IncState!$A$4:$BG$7,"V1C1*",IncState!F$4:F$7)*(1+Assumptions!$C$59))+(SUMIF(IncState!$A$4:$BG$7,"V2C1*",IncState!F$4:F$7)*(1+Assumptions!$C$60))+(SUMIF(IncState!$A$4:$BG$7,"V3C1*",IncState!F$4:F$7)*(1+Assumptions!$C$61))+(SUMIF(IncState!$A$4:$BG$7,"V4C1*",IncState!F$4:F$7)*(1+Assumptions!$C$62))</f>
        <v>105930.333333333</v>
      </c>
      <c r="H49" s="140" t="n">
        <f aca="false">(SUMIF(IncState!$A$4:$BG$7,"V1C1*",IncState!G$4:G$7)*(1+Assumptions!$C$59))+(SUMIF(IncState!$A$4:$BG$7,"V2C1*",IncState!G$4:G$7)*(1+Assumptions!$C$60))+(SUMIF(IncState!$A$4:$BG$7,"V3C1*",IncState!G$4:G$7)*(1+Assumptions!$C$61))+(SUMIF(IncState!$A$4:$BG$7,"V4C1*",IncState!G$4:G$7)*(1+Assumptions!$C$62))</f>
        <v>106438.25</v>
      </c>
      <c r="I49" s="140" t="n">
        <f aca="false">(SUMIF(IncState!$A$4:$BG$7,"V1C1*",IncState!H$4:H$7)*(1+Assumptions!$C$59))+(SUMIF(IncState!$A$4:$BG$7,"V2C1*",IncState!H$4:H$7)*(1+Assumptions!$C$60))+(SUMIF(IncState!$A$4:$BG$7,"V3C1*",IncState!H$4:H$7)*(1+Assumptions!$C$61))+(SUMIF(IncState!$A$4:$BG$7,"V4C1*",IncState!H$4:H$7)*(1+Assumptions!$C$62))</f>
        <v>102009.791666667</v>
      </c>
      <c r="J49" s="140" t="n">
        <f aca="false">(SUMIF(IncState!$A$4:$BG$7,"V1C1*",IncState!I$4:I$7)*(1+Assumptions!$C$59))+(SUMIF(IncState!$A$4:$BG$7,"V2C1*",IncState!I$4:I$7)*(1+Assumptions!$C$60))+(SUMIF(IncState!$A$4:$BG$7,"V3C1*",IncState!I$4:I$7)*(1+Assumptions!$C$61))+(SUMIF(IncState!$A$4:$BG$7,"V4C1*",IncState!I$4:I$7)*(1+Assumptions!$C$62))</f>
        <v>88690.875</v>
      </c>
      <c r="K49" s="140" t="n">
        <f aca="false">(SUMIF(IncState!$A$4:$BG$7,"V1C1*",IncState!J$4:J$7)*(1+Assumptions!$C$59))+(SUMIF(IncState!$A$4:$BG$7,"V2C1*",IncState!J$4:J$7)*(1+Assumptions!$C$60))+(SUMIF(IncState!$A$4:$BG$7,"V3C1*",IncState!J$4:J$7)*(1+Assumptions!$C$61))+(SUMIF(IncState!$A$4:$BG$7,"V4C1*",IncState!J$4:J$7)*(1+Assumptions!$C$62))</f>
        <v>104448.75</v>
      </c>
      <c r="L49" s="140" t="n">
        <f aca="false">(SUMIF(IncState!$A$4:$BG$7,"V1C1*",IncState!K$4:K$7)*(1+Assumptions!$C$59))+(SUMIF(IncState!$A$4:$BG$7,"V2C1*",IncState!K$4:K$7)*(1+Assumptions!$C$60))+(SUMIF(IncState!$A$4:$BG$7,"V3C1*",IncState!K$4:K$7)*(1+Assumptions!$C$61))+(SUMIF(IncState!$A$4:$BG$7,"V4C1*",IncState!K$4:K$7)*(1+Assumptions!$C$62))</f>
        <v>96312.5</v>
      </c>
      <c r="M49" s="140" t="n">
        <f aca="false">(SUMIF(IncState!$A$4:$BG$7,"V1C1*",IncState!L$4:L$7)*(1+Assumptions!$C$59))+(SUMIF(IncState!$A$4:$BG$7,"V2C1*",IncState!L$4:L$7)*(1+Assumptions!$C$60))+(SUMIF(IncState!$A$4:$BG$7,"V3C1*",IncState!L$4:L$7)*(1+Assumptions!$C$61))+(SUMIF(IncState!$A$4:$BG$7,"V4C1*",IncState!L$4:L$7)*(1+Assumptions!$C$62))</f>
        <v>101506.666666667</v>
      </c>
      <c r="N49" s="140" t="n">
        <f aca="false">(SUMIF(IncState!$A$4:$BG$7,"V1C1*",IncState!M$4:M$7)*(1+Assumptions!$C$59))+(SUMIF(IncState!$A$4:$BG$7,"V2C1*",IncState!M$4:M$7)*(1+Assumptions!$C$60))+(SUMIF(IncState!$A$4:$BG$7,"V3C1*",IncState!M$4:M$7)*(1+Assumptions!$C$61))+(SUMIF(IncState!$A$4:$BG$7,"V4C1*",IncState!M$4:M$7)*(1+Assumptions!$C$62))</f>
        <v>109738.75</v>
      </c>
      <c r="O49" s="140" t="n">
        <f aca="false">(SUMIF(IncState!$A$4:$BG$7,"V1C1*",IncState!N$4:N$7)*(1+Assumptions!$C$59))+(SUMIF(IncState!$A$4:$BG$7,"V2C1*",IncState!N$4:N$7)*(1+Assumptions!$C$60))+(SUMIF(IncState!$A$4:$BG$7,"V3C1*",IncState!N$4:N$7)*(1+Assumptions!$C$61))+(SUMIF(IncState!$A$4:$BG$7,"V4C1*",IncState!N$4:N$7)*(1+Assumptions!$C$62))</f>
        <v>109073.666666667</v>
      </c>
      <c r="P49" s="140" t="n">
        <f aca="false">(SUMIF(IncState!$A$4:$BG$7,"V1C1*",IncState!O$4:O$7)*(1+Assumptions!$C$59))+(SUMIF(IncState!$A$4:$BG$7,"V2C1*",IncState!O$4:O$7)*(1+Assumptions!$C$60))+(SUMIF(IncState!$A$4:$BG$7,"V3C1*",IncState!O$4:O$7)*(1+Assumptions!$C$61))+(SUMIF(IncState!$A$4:$BG$7,"V4C1*",IncState!O$4:O$7)*(1+Assumptions!$C$62))</f>
        <v>103682.083333333</v>
      </c>
      <c r="Q49" s="140" t="n">
        <f aca="false">(SUMIF(IncState!$A$4:$BG$7,"V1C1*",IncState!P$4:P$7)*(1+Assumptions!$C$59))+(SUMIF(IncState!$A$4:$BG$7,"V2C1*",IncState!P$4:P$7)*(1+Assumptions!$C$60))+(SUMIF(IncState!$A$4:$BG$7,"V3C1*",IncState!P$4:P$7)*(1+Assumptions!$C$61))+(SUMIF(IncState!$A$4:$BG$7,"V4C1*",IncState!P$4:P$7)*(1+Assumptions!$C$62))</f>
        <v>117395.833333333</v>
      </c>
      <c r="R49" s="140" t="n">
        <f aca="false">(SUMIF(IncState!$A$4:$BG$7,"V1C1*",IncState!Q$4:Q$7)*(1+Assumptions!$C$59))+(SUMIF(IncState!$A$4:$BG$7,"V2C1*",IncState!Q$4:Q$7)*(1+Assumptions!$C$60))+(SUMIF(IncState!$A$4:$BG$7,"V3C1*",IncState!Q$4:Q$7)*(1+Assumptions!$C$61))+(SUMIF(IncState!$A$4:$BG$7,"V4C1*",IncState!Q$4:Q$7)*(1+Assumptions!$C$62))</f>
        <v>105800</v>
      </c>
      <c r="S49" s="140" t="n">
        <f aca="false">(SUMIF(IncState!$A$4:$BG$7,"V1C1*",IncState!R$4:R$7)*(1+Assumptions!$C$59))+(SUMIF(IncState!$A$4:$BG$7,"V2C1*",IncState!R$4:R$7)*(1+Assumptions!$C$60))+(SUMIF(IncState!$A$4:$BG$7,"V3C1*",IncState!R$4:R$7)*(1+Assumptions!$C$61))+(SUMIF(IncState!$A$4:$BG$7,"V4C1*",IncState!R$4:R$7)*(1+Assumptions!$C$62))</f>
        <v>102767.833333333</v>
      </c>
      <c r="T49" s="140" t="n">
        <f aca="false">(SUMIF(IncState!$A$4:$BG$7,"V1C1*",IncState!S$4:S$7)*(1+Assumptions!$C$59))+(SUMIF(IncState!$A$4:$BG$7,"V2C1*",IncState!S$4:S$7)*(1+Assumptions!$C$60))+(SUMIF(IncState!$A$4:$BG$7,"V3C1*",IncState!S$4:S$7)*(1+Assumptions!$C$61))+(SUMIF(IncState!$A$4:$BG$7,"V4C1*",IncState!S$4:S$7)*(1+Assumptions!$C$62))</f>
        <v>112081.875</v>
      </c>
      <c r="U49" s="140" t="n">
        <f aca="false">(SUMIF(IncState!$A$4:$BG$7,"V1C1*",IncState!T$4:T$7)*(1+Assumptions!$C$59))+(SUMIF(IncState!$A$4:$BG$7,"V2C1*",IncState!T$4:T$7)*(1+Assumptions!$C$60))+(SUMIF(IncState!$A$4:$BG$7,"V3C1*",IncState!T$4:T$7)*(1+Assumptions!$C$61))+(SUMIF(IncState!$A$4:$BG$7,"V4C1*",IncState!T$4:T$7)*(1+Assumptions!$C$62))</f>
        <v>115345</v>
      </c>
      <c r="V49" s="140" t="n">
        <f aca="false">(SUMIF(IncState!$A$4:$BG$7,"V1C1*",IncState!U$4:U$7)*(1+Assumptions!$C$59))+(SUMIF(IncState!$A$4:$BG$7,"V2C1*",IncState!U$4:U$7)*(1+Assumptions!$C$60))+(SUMIF(IncState!$A$4:$BG$7,"V3C1*",IncState!U$4:U$7)*(1+Assumptions!$C$61))+(SUMIF(IncState!$A$4:$BG$7,"V4C1*",IncState!U$4:U$7)*(1+Assumptions!$C$62))</f>
        <v>116057.041666667</v>
      </c>
      <c r="W49" s="140" t="n">
        <f aca="false">(SUMIF(IncState!$A$4:$BG$7,"V1C1*",IncState!V$4:V$7)*(1+Assumptions!$C$59))+(SUMIF(IncState!$A$4:$BG$7,"V2C1*",IncState!V$4:V$7)*(1+Assumptions!$C$60))+(SUMIF(IncState!$A$4:$BG$7,"V3C1*",IncState!V$4:V$7)*(1+Assumptions!$C$61))+(SUMIF(IncState!$A$4:$BG$7,"V4C1*",IncState!V$4:V$7)*(1+Assumptions!$C$62))</f>
        <v>103682.083333333</v>
      </c>
      <c r="X49" s="140" t="n">
        <f aca="false">(SUMIF(IncState!$A$4:$BG$7,"V1C1*",IncState!W$4:W$7)*(1+Assumptions!$C$59))+(SUMIF(IncState!$A$4:$BG$7,"V2C1*",IncState!W$4:W$7)*(1+Assumptions!$C$60))+(SUMIF(IncState!$A$4:$BG$7,"V3C1*",IncState!W$4:W$7)*(1+Assumptions!$C$61))+(SUMIF(IncState!$A$4:$BG$7,"V4C1*",IncState!W$4:W$7)*(1+Assumptions!$C$62))</f>
        <v>104448.75</v>
      </c>
      <c r="Y49" s="140" t="n">
        <f aca="false">(SUMIF(IncState!$A$4:$BG$7,"V1C1*",IncState!X$4:X$7)*(1+Assumptions!$C$59))+(SUMIF(IncState!$A$4:$BG$7,"V2C1*",IncState!X$4:X$7)*(1+Assumptions!$C$60))+(SUMIF(IncState!$A$4:$BG$7,"V3C1*",IncState!X$4:X$7)*(1+Assumptions!$C$61))+(SUMIF(IncState!$A$4:$BG$7,"V4C1*",IncState!X$4:X$7)*(1+Assumptions!$C$62))</f>
        <v>117060.416666667</v>
      </c>
      <c r="Z49" s="140" t="n">
        <f aca="false">(SUMIF(IncState!$A$4:$BG$7,"V1C1*",IncState!Y$4:Y$7)*(1+Assumptions!$C$59))+(SUMIF(IncState!$A$4:$BG$7,"V2C1*",IncState!Y$4:Y$7)*(1+Assumptions!$C$60))+(SUMIF(IncState!$A$4:$BG$7,"V3C1*",IncState!Y$4:Y$7)*(1+Assumptions!$C$61))+(SUMIF(IncState!$A$4:$BG$7,"V4C1*",IncState!Y$4:Y$7)*(1+Assumptions!$C$62))</f>
        <v>112075.166666667</v>
      </c>
      <c r="AA49" s="140" t="n">
        <f aca="false">(SUMIF(IncState!$A$4:$BG$7,"V1C1*",IncState!Z$4:Z$7)*(1+Assumptions!$C$59))+(SUMIF(IncState!$A$4:$BG$7,"V2C1*",IncState!Z$4:Z$7)*(1+Assumptions!$C$60))+(SUMIF(IncState!$A$4:$BG$7,"V3C1*",IncState!Z$4:Z$7)*(1+Assumptions!$C$61))+(SUMIF(IncState!$A$4:$BG$7,"V4C1*",IncState!Z$4:Z$7)*(1+Assumptions!$C$62))</f>
        <v>117604.75</v>
      </c>
      <c r="AB49" s="140" t="n">
        <f aca="false">(SUMIF(IncState!$A$4:$BG$7,"V1C1*",IncState!AA$4:AA$7)*(1+Assumptions!$C$59))+(SUMIF(IncState!$A$4:$BG$7,"V2C1*",IncState!AA$4:AA$7)*(1+Assumptions!$C$60))+(SUMIF(IncState!$A$4:$BG$7,"V3C1*",IncState!AA$4:AA$7)*(1+Assumptions!$C$61))+(SUMIF(IncState!$A$4:$BG$7,"V4C1*",IncState!AA$4:AA$7)*(1+Assumptions!$C$62))</f>
        <v>114269.75</v>
      </c>
      <c r="AC49" s="140" t="n">
        <f aca="false">(SUMIF(IncState!$A$4:$BG$7,"V1C1*",IncState!AB$4:AB$7)*(1+Assumptions!$C$59))+(SUMIF(IncState!$A$4:$BG$7,"V2C1*",IncState!AB$4:AB$7)*(1+Assumptions!$C$60))+(SUMIF(IncState!$A$4:$BG$7,"V3C1*",IncState!AB$4:AB$7)*(1+Assumptions!$C$61))+(SUMIF(IncState!$A$4:$BG$7,"V4C1*",IncState!AB$4:AB$7)*(1+Assumptions!$C$62))</f>
        <v>113666</v>
      </c>
      <c r="AD49" s="140" t="n">
        <f aca="false">(SUMIF(IncState!$A$4:$BG$7,"V1C1*",IncState!AC$4:AC$7)*(1+Assumptions!$C$59))+(SUMIF(IncState!$A$4:$BG$7,"V2C1*",IncState!AC$4:AC$7)*(1+Assumptions!$C$60))+(SUMIF(IncState!$A$4:$BG$7,"V3C1*",IncState!AC$4:AC$7)*(1+Assumptions!$C$61))+(SUMIF(IncState!$A$4:$BG$7,"V4C1*",IncState!AC$4:AC$7)*(1+Assumptions!$C$62))</f>
        <v>117257.833333333</v>
      </c>
      <c r="AE49" s="140" t="n">
        <f aca="false">(SUMIF(IncState!$A$4:$BG$7,"V1C1*",IncState!AD$4:AD$7)*(1+Assumptions!$C$59))+(SUMIF(IncState!$A$4:$BG$7,"V2C1*",IncState!AD$4:AD$7)*(1+Assumptions!$C$60))+(SUMIF(IncState!$A$4:$BG$7,"V3C1*",IncState!AD$4:AD$7)*(1+Assumptions!$C$61))+(SUMIF(IncState!$A$4:$BG$7,"V4C1*",IncState!AD$4:AD$7)*(1+Assumptions!$C$62))</f>
        <v>117438</v>
      </c>
      <c r="AF49" s="140" t="n">
        <f aca="false">(SUMIF(IncState!$A$4:$BG$7,"V1C1*",IncState!AE$4:AE$7)*(1+Assumptions!$C$59))+(SUMIF(IncState!$A$4:$BG$7,"V2C1*",IncState!AE$4:AE$7)*(1+Assumptions!$C$60))+(SUMIF(IncState!$A$4:$BG$7,"V3C1*",IncState!AE$4:AE$7)*(1+Assumptions!$C$61))+(SUMIF(IncState!$A$4:$BG$7,"V4C1*",IncState!AE$4:AE$7)*(1+Assumptions!$C$62))</f>
        <v>119427.5</v>
      </c>
      <c r="AG49" s="140" t="n">
        <f aca="false">(SUMIF(IncState!$A$4:$BG$7,"V1C1*",IncState!AF$4:AF$7)*(1+Assumptions!$C$59))+(SUMIF(IncState!$A$4:$BG$7,"V2C1*",IncState!AF$4:AF$7)*(1+Assumptions!$C$60))+(SUMIF(IncState!$A$4:$BG$7,"V3C1*",IncState!AF$4:AF$7)*(1+Assumptions!$C$61))+(SUMIF(IncState!$A$4:$BG$7,"V4C1*",IncState!AF$4:AF$7)*(1+Assumptions!$C$62))</f>
        <v>115388.125</v>
      </c>
      <c r="AH49" s="140" t="n">
        <f aca="false">(SUMIF(IncState!$A$4:$BG$7,"V1C1*",IncState!AG$4:AG$7)*(1+Assumptions!$C$59))+(SUMIF(IncState!$A$4:$BG$7,"V2C1*",IncState!AG$4:AG$7)*(1+Assumptions!$C$60))+(SUMIF(IncState!$A$4:$BG$7,"V3C1*",IncState!AG$4:AG$7)*(1+Assumptions!$C$61))+(SUMIF(IncState!$A$4:$BG$7,"V4C1*",IncState!AG$4:AG$7)*(1+Assumptions!$C$62))</f>
        <v>123040.416666667</v>
      </c>
      <c r="AI49" s="140" t="n">
        <f aca="false">(SUMIF(IncState!$A$4:$BG$7,"V1C1*",IncState!AH$4:AH$7)*(1+Assumptions!$C$59))+(SUMIF(IncState!$A$4:$BG$7,"V2C1*",IncState!AH$4:AH$7)*(1+Assumptions!$C$60))+(SUMIF(IncState!$A$4:$BG$7,"V3C1*",IncState!AH$4:AH$7)*(1+Assumptions!$C$61))+(SUMIF(IncState!$A$4:$BG$7,"V4C1*",IncState!AH$4:AH$7)*(1+Assumptions!$C$62))</f>
        <v>122091.666666667</v>
      </c>
      <c r="AJ49" s="140" t="n">
        <f aca="false">(SUMIF(IncState!$A$4:$BG$7,"V1C1*",IncState!AI$4:AI$7)*(1+Assumptions!$C$59))+(SUMIF(IncState!$A$4:$BG$7,"V2C1*",IncState!AI$4:AI$7)*(1+Assumptions!$C$60))+(SUMIF(IncState!$A$4:$BG$7,"V3C1*",IncState!AI$4:AI$7)*(1+Assumptions!$C$61))+(SUMIF(IncState!$A$4:$BG$7,"V4C1*",IncState!AI$4:AI$7)*(1+Assumptions!$C$62))</f>
        <v>121951.75</v>
      </c>
      <c r="AK49" s="140" t="n">
        <f aca="false">(SUMIF(IncState!$A$4:$BG$7,"V1C1*",IncState!AJ$4:AJ$7)*(1+Assumptions!$C$59))+(SUMIF(IncState!$A$4:$BG$7,"V2C1*",IncState!AJ$4:AJ$7)*(1+Assumptions!$C$60))+(SUMIF(IncState!$A$4:$BG$7,"V3C1*",IncState!AJ$4:AJ$7)*(1+Assumptions!$C$61))+(SUMIF(IncState!$A$4:$BG$7,"V4C1*",IncState!AJ$4:AJ$7)*(1+Assumptions!$C$62))</f>
        <v>128240.333333333</v>
      </c>
      <c r="AL49" s="140" t="n">
        <f aca="false">(SUMIF(IncState!$A$4:$BG$7,"V1C1*",IncState!AK$4:AK$7)*(1+Assumptions!$C$59))+(SUMIF(IncState!$A$4:$BG$7,"V2C1*",IncState!AK$4:AK$7)*(1+Assumptions!$C$60))+(SUMIF(IncState!$A$4:$BG$7,"V3C1*",IncState!AK$4:AK$7)*(1+Assumptions!$C$61))+(SUMIF(IncState!$A$4:$BG$7,"V4C1*",IncState!AK$4:AK$7)*(1+Assumptions!$C$62))</f>
        <v>121923</v>
      </c>
      <c r="AM49" s="140" t="n">
        <f aca="false">(SUMIF(IncState!$A$4:$BG$7,"V1C1*",IncState!AL$4:AL$7)*(1+Assumptions!$C$59))+(SUMIF(IncState!$A$4:$BG$7,"V2C1*",IncState!AL$4:AL$7)*(1+Assumptions!$C$60))+(SUMIF(IncState!$A$4:$BG$7,"V3C1*",IncState!AL$4:AL$7)*(1+Assumptions!$C$61))+(SUMIF(IncState!$A$4:$BG$7,"V4C1*",IncState!AL$4:AL$7)*(1+Assumptions!$C$62))</f>
        <v>122360</v>
      </c>
      <c r="AN49" s="140" t="n">
        <f aca="false">(SUMIF(IncState!$A$4:$BG$7,"V1C1*",IncState!AM$4:AM$7)*(1+Assumptions!$C$59))+(SUMIF(IncState!$A$4:$BG$7,"V2C1*",IncState!AM$4:AM$7)*(1+Assumptions!$C$60))+(SUMIF(IncState!$A$4:$BG$7,"V3C1*",IncState!AM$4:AM$7)*(1+Assumptions!$C$61))+(SUMIF(IncState!$A$4:$BG$7,"V4C1*",IncState!AM$4:AM$7)*(1+Assumptions!$C$62))</f>
        <v>126183.75</v>
      </c>
      <c r="AO49" s="140" t="n">
        <f aca="false">(SUMIF(IncState!$A$4:$BG$7,"V1C1*",IncState!AN$4:AN$7)*(1+Assumptions!$C$59))+(SUMIF(IncState!$A$4:$BG$7,"V2C1*",IncState!AN$4:AN$7)*(1+Assumptions!$C$60))+(SUMIF(IncState!$A$4:$BG$7,"V3C1*",IncState!AN$4:AN$7)*(1+Assumptions!$C$61))+(SUMIF(IncState!$A$4:$BG$7,"V4C1*",IncState!AN$4:AN$7)*(1+Assumptions!$C$62))</f>
        <v>119352.75</v>
      </c>
      <c r="AP49" s="140" t="n">
        <f aca="false">(SUMIF(IncState!$A$4:$BG$7,"V1C1*",IncState!AO$4:AO$7)*(1+Assumptions!$C$59))+(SUMIF(IncState!$A$4:$BG$7,"V2C1*",IncState!AO$4:AO$7)*(1+Assumptions!$C$60))+(SUMIF(IncState!$A$4:$BG$7,"V3C1*",IncState!AO$4:AO$7)*(1+Assumptions!$C$61))+(SUMIF(IncState!$A$4:$BG$7,"V4C1*",IncState!AO$4:AO$7)*(1+Assumptions!$C$62))</f>
        <v>127822.5</v>
      </c>
      <c r="AQ49" s="140" t="n">
        <f aca="false">(SUMIF(IncState!$A$4:$BG$7,"V1C1*",IncState!AP$4:AP$7)*(1+Assumptions!$C$59))+(SUMIF(IncState!$A$4:$BG$7,"V2C1*",IncState!AP$4:AP$7)*(1+Assumptions!$C$60))+(SUMIF(IncState!$A$4:$BG$7,"V3C1*",IncState!AP$4:AP$7)*(1+Assumptions!$C$61))+(SUMIF(IncState!$A$4:$BG$7,"V4C1*",IncState!AP$4:AP$7)*(1+Assumptions!$C$62))</f>
        <v>111911.1</v>
      </c>
      <c r="AR49" s="140" t="n">
        <f aca="false">(SUMIF(IncState!$A$4:$BG$7,"V1C1*",IncState!AQ$4:AQ$7)*(1+Assumptions!$C$59))+(SUMIF(IncState!$A$4:$BG$7,"V2C1*",IncState!AQ$4:AQ$7)*(1+Assumptions!$C$60))+(SUMIF(IncState!$A$4:$BG$7,"V3C1*",IncState!AQ$4:AQ$7)*(1+Assumptions!$C$61))+(SUMIF(IncState!$A$4:$BG$7,"V4C1*",IncState!AQ$4:AQ$7)*(1+Assumptions!$C$62))</f>
        <v>100738.85</v>
      </c>
      <c r="AS49" s="140" t="n">
        <f aca="false">(SUMIF(IncState!$A$4:$BG$7,"V1C1*",IncState!AR$4:AR$7)*(1+Assumptions!$C$59))+(SUMIF(IncState!$A$4:$BG$7,"V2C1*",IncState!AR$4:AR$7)*(1+Assumptions!$C$60))+(SUMIF(IncState!$A$4:$BG$7,"V3C1*",IncState!AR$4:AR$7)*(1+Assumptions!$C$61))+(SUMIF(IncState!$A$4:$BG$7,"V4C1*",IncState!AR$4:AR$7)*(1+Assumptions!$C$62))</f>
        <v>104438.4</v>
      </c>
      <c r="AT49" s="140" t="n">
        <f aca="false">(SUMIF(IncState!$A$4:$BG$7,"V1C1*",IncState!AS$4:AS$7)*(1+Assumptions!$C$59))+(SUMIF(IncState!$A$4:$BG$7,"V2C1*",IncState!AS$4:AS$7)*(1+Assumptions!$C$60))+(SUMIF(IncState!$A$4:$BG$7,"V3C1*",IncState!AS$4:AS$7)*(1+Assumptions!$C$61))+(SUMIF(IncState!$A$4:$BG$7,"V4C1*",IncState!AS$4:AS$7)*(1+Assumptions!$C$62))</f>
        <v>77250.8666666667</v>
      </c>
      <c r="AU49" s="140" t="n">
        <f aca="false">(SUMIF(IncState!$A$4:$BG$7,"V1C1*",IncState!AT$4:AT$7)*(1+Assumptions!$C$59))+(SUMIF(IncState!$A$4:$BG$7,"V2C1*",IncState!AT$4:AT$7)*(1+Assumptions!$C$60))+(SUMIF(IncState!$A$4:$BG$7,"V3C1*",IncState!AT$4:AT$7)*(1+Assumptions!$C$61))+(SUMIF(IncState!$A$4:$BG$7,"V4C1*",IncState!AT$4:AT$7)*(1+Assumptions!$C$62))</f>
        <v>64735.8766666667</v>
      </c>
      <c r="AV49" s="140" t="n">
        <f aca="false">(SUMIF(IncState!$A$4:$BG$7,"V1C1*",IncState!AU$4:AU$7)*(1+Assumptions!$C$59))+(SUMIF(IncState!$A$4:$BG$7,"V2C1*",IncState!AU$4:AU$7)*(1+Assumptions!$C$60))+(SUMIF(IncState!$A$4:$BG$7,"V3C1*",IncState!AU$4:AU$7)*(1+Assumptions!$C$61))+(SUMIF(IncState!$A$4:$BG$7,"V4C1*",IncState!AU$4:AU$7)*(1+Assumptions!$C$62))</f>
        <v>70191.86</v>
      </c>
      <c r="AW49" s="140" t="n">
        <f aca="false">(SUMIF(IncState!$A$4:$BG$7,"V1C1*",IncState!AV$4:AV$7)*(1+Assumptions!$C$59))+(SUMIF(IncState!$A$4:$BG$7,"V2C1*",IncState!AV$4:AV$7)*(1+Assumptions!$C$60))+(SUMIF(IncState!$A$4:$BG$7,"V3C1*",IncState!AV$4:AV$7)*(1+Assumptions!$C$61))+(SUMIF(IncState!$A$4:$BG$7,"V4C1*",IncState!AV$4:AV$7)*(1+Assumptions!$C$62))</f>
        <v>90783.875</v>
      </c>
      <c r="AX49" s="140" t="n">
        <f aca="false">(SUMIF(IncState!$A$4:$BG$7,"V1C1*",IncState!AW$4:AW$7)*(1+Assumptions!$C$59))+(SUMIF(IncState!$A$4:$BG$7,"V2C1*",IncState!AW$4:AW$7)*(1+Assumptions!$C$60))+(SUMIF(IncState!$A$4:$BG$7,"V3C1*",IncState!AW$4:AW$7)*(1+Assumptions!$C$61))+(SUMIF(IncState!$A$4:$BG$7,"V4C1*",IncState!AW$4:AW$7)*(1+Assumptions!$C$62))</f>
        <v>126090.906666667</v>
      </c>
      <c r="AY49" s="140" t="n">
        <f aca="false">(SUMIF(IncState!$A$4:$BG$7,"V1C1*",IncState!AX$4:AX$7)*(1+Assumptions!$C$59))+(SUMIF(IncState!$A$4:$BG$7,"V2C1*",IncState!AX$4:AX$7)*(1+Assumptions!$C$60))+(SUMIF(IncState!$A$4:$BG$7,"V3C1*",IncState!AX$4:AX$7)*(1+Assumptions!$C$61))+(SUMIF(IncState!$A$4:$BG$7,"V4C1*",IncState!AX$4:AX$7)*(1+Assumptions!$C$62))</f>
        <v>127094.166666667</v>
      </c>
      <c r="AZ49" s="140" t="n">
        <f aca="false">(SUMIF(IncState!$A$4:$BG$7,"V1C1*",IncState!AY$4:AY$7)*(1+Assumptions!$C$59))+(SUMIF(IncState!$A$4:$BG$7,"V2C1*",IncState!AY$4:AY$7)*(1+Assumptions!$C$60))+(SUMIF(IncState!$A$4:$BG$7,"V3C1*",IncState!AY$4:AY$7)*(1+Assumptions!$C$61))+(SUMIF(IncState!$A$4:$BG$7,"V4C1*",IncState!AY$4:AY$7)*(1+Assumptions!$C$62))</f>
        <v>128654.333333333</v>
      </c>
      <c r="BA49" s="140" t="n">
        <f aca="false">(SUMIF(IncState!$A$4:$BG$7,"V1C1*",IncState!AZ$4:AZ$7)*(1+Assumptions!$C$59))+(SUMIF(IncState!$A$4:$BG$7,"V2C1*",IncState!AZ$4:AZ$7)*(1+Assumptions!$C$60))+(SUMIF(IncState!$A$4:$BG$7,"V3C1*",IncState!AZ$4:AZ$7)*(1+Assumptions!$C$61))+(SUMIF(IncState!$A$4:$BG$7,"V4C1*",IncState!AZ$4:AZ$7)*(1+Assumptions!$C$62))</f>
        <v>129953.833333333</v>
      </c>
      <c r="BB49" s="140" t="n">
        <f aca="false">(SUMIF(IncState!$A$4:$BG$7,"V1C1*",IncState!BA$4:BA$7)*(1+Assumptions!$C$59))+(SUMIF(IncState!$A$4:$BG$7,"V2C1*",IncState!BA$4:BA$7)*(1+Assumptions!$C$60))+(SUMIF(IncState!$A$4:$BG$7,"V3C1*",IncState!BA$4:BA$7)*(1+Assumptions!$C$61))+(SUMIF(IncState!$A$4:$BG$7,"V4C1*",IncState!BA$4:BA$7)*(1+Assumptions!$C$62))</f>
        <v>128130.7</v>
      </c>
      <c r="BC49" s="140" t="n">
        <f aca="false">(SUMIF(IncState!$A$4:$BG$7,"V1C1*",IncState!BB$4:BB$7)*(1+Assumptions!$C$59))+(SUMIF(IncState!$A$4:$BG$7,"V2C1*",IncState!BB$4:BB$7)*(1+Assumptions!$C$60))+(SUMIF(IncState!$A$4:$BG$7,"V3C1*",IncState!BB$4:BB$7)*(1+Assumptions!$C$61))+(SUMIF(IncState!$A$4:$BG$7,"V4C1*",IncState!BB$4:BB$7)*(1+Assumptions!$C$62))</f>
        <v>128597.6</v>
      </c>
      <c r="BD49" s="134"/>
      <c r="BE49" s="134"/>
      <c r="BF49" s="134"/>
      <c r="BG49" s="134"/>
      <c r="BH49" s="134"/>
    </row>
    <row r="50" s="35" customFormat="true" ht="15.75" hidden="false" customHeight="true" outlineLevel="0" collapsed="false">
      <c r="A50" s="132"/>
      <c r="B50" s="22" t="s">
        <v>245</v>
      </c>
      <c r="C50" s="133" t="n">
        <f aca="false">Assumptions!$C$50</f>
        <v>20</v>
      </c>
      <c r="D50" s="133" t="n">
        <f aca="false">Assumptions!$C$50</f>
        <v>20</v>
      </c>
      <c r="E50" s="133" t="n">
        <f aca="false">Assumptions!$C$50</f>
        <v>20</v>
      </c>
      <c r="F50" s="133" t="n">
        <f aca="false">Assumptions!$C$50</f>
        <v>20</v>
      </c>
      <c r="G50" s="133" t="n">
        <f aca="false">Assumptions!$C$50</f>
        <v>20</v>
      </c>
      <c r="H50" s="133" t="n">
        <f aca="false">Assumptions!$C$50</f>
        <v>20</v>
      </c>
      <c r="I50" s="133" t="n">
        <f aca="false">Assumptions!$C$50</f>
        <v>20</v>
      </c>
      <c r="J50" s="133" t="n">
        <f aca="false">Assumptions!$C$50</f>
        <v>20</v>
      </c>
      <c r="K50" s="133" t="n">
        <f aca="false">Assumptions!$C$50</f>
        <v>20</v>
      </c>
      <c r="L50" s="133" t="n">
        <f aca="false">Assumptions!$C$50</f>
        <v>20</v>
      </c>
      <c r="M50" s="133" t="n">
        <f aca="false">Assumptions!$C$50</f>
        <v>20</v>
      </c>
      <c r="N50" s="133" t="n">
        <f aca="false">Assumptions!$C$50</f>
        <v>20</v>
      </c>
      <c r="O50" s="133" t="n">
        <f aca="false">Assumptions!$C$50</f>
        <v>20</v>
      </c>
      <c r="P50" s="133" t="n">
        <f aca="false">Assumptions!$C$50</f>
        <v>20</v>
      </c>
      <c r="Q50" s="133" t="n">
        <f aca="false">Assumptions!$C$50</f>
        <v>20</v>
      </c>
      <c r="R50" s="133" t="n">
        <f aca="false">Assumptions!$C$50</f>
        <v>20</v>
      </c>
      <c r="S50" s="133" t="n">
        <f aca="false">Assumptions!$C$50</f>
        <v>20</v>
      </c>
      <c r="T50" s="133" t="n">
        <f aca="false">Assumptions!$C$50</f>
        <v>20</v>
      </c>
      <c r="U50" s="133" t="n">
        <f aca="false">Assumptions!$C$50</f>
        <v>20</v>
      </c>
      <c r="V50" s="133" t="n">
        <f aca="false">Assumptions!$C$50</f>
        <v>20</v>
      </c>
      <c r="W50" s="133" t="n">
        <f aca="false">Assumptions!$C$50</f>
        <v>20</v>
      </c>
      <c r="X50" s="133" t="n">
        <f aca="false">Assumptions!$C$50</f>
        <v>20</v>
      </c>
      <c r="Y50" s="133" t="n">
        <f aca="false">Assumptions!$C$50</f>
        <v>20</v>
      </c>
      <c r="Z50" s="133" t="n">
        <f aca="false">Assumptions!$C$50</f>
        <v>20</v>
      </c>
      <c r="AA50" s="133" t="n">
        <f aca="false">Assumptions!$C$50</f>
        <v>20</v>
      </c>
      <c r="AB50" s="133" t="n">
        <f aca="false">Assumptions!$C$50</f>
        <v>20</v>
      </c>
      <c r="AC50" s="133" t="n">
        <f aca="false">Assumptions!$C$50</f>
        <v>20</v>
      </c>
      <c r="AD50" s="133" t="n">
        <f aca="false">Assumptions!$C$50</f>
        <v>20</v>
      </c>
      <c r="AE50" s="133" t="n">
        <f aca="false">Assumptions!$C$50</f>
        <v>20</v>
      </c>
      <c r="AF50" s="133" t="n">
        <f aca="false">Assumptions!$C$50</f>
        <v>20</v>
      </c>
      <c r="AG50" s="133" t="n">
        <f aca="false">Assumptions!$C$50</f>
        <v>20</v>
      </c>
      <c r="AH50" s="133" t="n">
        <f aca="false">Assumptions!$C$50</f>
        <v>20</v>
      </c>
      <c r="AI50" s="133" t="n">
        <f aca="false">Assumptions!$C$50</f>
        <v>20</v>
      </c>
      <c r="AJ50" s="133" t="n">
        <f aca="false">Assumptions!$C$50</f>
        <v>20</v>
      </c>
      <c r="AK50" s="133" t="n">
        <f aca="false">Assumptions!$C$50</f>
        <v>20</v>
      </c>
      <c r="AL50" s="133" t="n">
        <f aca="false">Assumptions!$C$50</f>
        <v>20</v>
      </c>
      <c r="AM50" s="133" t="n">
        <f aca="false">Assumptions!$C$50</f>
        <v>20</v>
      </c>
      <c r="AN50" s="133" t="n">
        <f aca="false">Assumptions!$C$50</f>
        <v>20</v>
      </c>
      <c r="AO50" s="133" t="n">
        <f aca="false">Assumptions!$C$50</f>
        <v>20</v>
      </c>
      <c r="AP50" s="133" t="n">
        <f aca="false">Assumptions!$C$50</f>
        <v>20</v>
      </c>
      <c r="AQ50" s="133" t="n">
        <f aca="false">Assumptions!$C$50</f>
        <v>20</v>
      </c>
      <c r="AR50" s="133" t="n">
        <f aca="false">Assumptions!$C$50</f>
        <v>20</v>
      </c>
      <c r="AS50" s="133" t="n">
        <f aca="false">Assumptions!$C$50</f>
        <v>20</v>
      </c>
      <c r="AT50" s="133" t="n">
        <f aca="false">Assumptions!$C$50</f>
        <v>20</v>
      </c>
      <c r="AU50" s="133" t="n">
        <f aca="false">Assumptions!$C$50</f>
        <v>20</v>
      </c>
      <c r="AV50" s="133" t="n">
        <f aca="false">Assumptions!$C$50</f>
        <v>20</v>
      </c>
      <c r="AW50" s="133" t="n">
        <f aca="false">Assumptions!$C$50</f>
        <v>20</v>
      </c>
      <c r="AX50" s="133" t="n">
        <f aca="false">Assumptions!$C$50</f>
        <v>20</v>
      </c>
      <c r="AY50" s="133" t="n">
        <f aca="false">Assumptions!$C$50</f>
        <v>20</v>
      </c>
      <c r="AZ50" s="133" t="n">
        <f aca="false">Assumptions!$C$50</f>
        <v>20</v>
      </c>
      <c r="BA50" s="133" t="n">
        <f aca="false">Assumptions!$C$50</f>
        <v>20</v>
      </c>
      <c r="BB50" s="133" t="n">
        <f aca="false">Assumptions!$C$50</f>
        <v>20</v>
      </c>
      <c r="BC50" s="133" t="n">
        <f aca="false">Assumptions!$C$50</f>
        <v>20</v>
      </c>
      <c r="BD50" s="134" t="n">
        <f aca="false">Assumptions!$C$50</f>
        <v>20</v>
      </c>
      <c r="BE50" s="134" t="n">
        <f aca="false">Assumptions!$C$50</f>
        <v>20</v>
      </c>
      <c r="BF50" s="134" t="n">
        <f aca="false">Assumptions!$C$50</f>
        <v>20</v>
      </c>
      <c r="BG50" s="134" t="n">
        <f aca="false">Assumptions!$C$50</f>
        <v>20</v>
      </c>
      <c r="BH50" s="134" t="n">
        <f aca="false">Assumptions!$C$50</f>
        <v>20</v>
      </c>
    </row>
    <row r="51" s="35" customFormat="true" ht="15.75" hidden="false" customHeight="true" outlineLevel="0" collapsed="false">
      <c r="A51" s="132"/>
      <c r="B51" s="22" t="s">
        <v>413</v>
      </c>
      <c r="C51" s="133"/>
      <c r="D51" s="140" t="n">
        <f aca="false">((SUMIF(IncState!$A$7:$BG$59,"*V1C1*",IncState!C$7:C$59)-SUMIF(CashFlow!$A$27:$BG$31,"*V1C1*",CashFlow!C$27:C$31))*(1+Assumptions!$C$59))+((SUMIF(IncState!$A$7:$BG$59,"*V2C1*",IncState!C$7:C$59)-SUMIF(CashFlow!$A$27:$BG$31,"*V2C1*",CashFlow!C$27:C$31))*(1+Assumptions!$C$60))+((SUMIF(IncState!$A$7:$BG$59,"*V3C1*",IncState!C$7:C$59)-SUMIF(CashFlow!$A$27:$BG$31,"*V3C1*",CashFlow!C$27:C$31))*(1+Assumptions!$C$61))+((SUMIF(IncState!$A$7:$BG$59,"*V4C1*",IncState!C$7:C$59)-SUMIF(CashFlow!$A$27:$BG$31,"*V4C1*",CashFlow!C$27:C$31))*(1+Assumptions!$C$62))</f>
        <v>44850</v>
      </c>
      <c r="E51" s="140" t="n">
        <f aca="false">((SUMIF(IncState!$A$7:$BG$59,"*V1C1*",IncState!D$7:D$59)-SUMIF(CashFlow!$A$27:$BG$31,"*V1C1*",CashFlow!D$27:D$31))*(1+Assumptions!$C$59))+((SUMIF(IncState!$A$7:$BG$59,"*V2C1*",IncState!D$7:D$59)-SUMIF(CashFlow!$A$27:$BG$31,"*V2C1*",CashFlow!D$27:D$31))*(1+Assumptions!$C$60))+((SUMIF(IncState!$A$7:$BG$59,"*V3C1*",IncState!D$7:D$59)-SUMIF(CashFlow!$A$27:$BG$31,"*V3C1*",CashFlow!D$27:D$31))*(1+Assumptions!$C$61))+((SUMIF(IncState!$A$7:$BG$59,"*V4C1*",IncState!D$7:D$59)-SUMIF(CashFlow!$A$27:$BG$31,"*V4C1*",CashFlow!D$27:D$31))*(1+Assumptions!$C$62))</f>
        <v>37859.84</v>
      </c>
      <c r="F51" s="140" t="n">
        <f aca="false">((SUMIF(IncState!$A$7:$BG$59,"*V1C1*",IncState!E$7:E$59)-SUMIF(CashFlow!$A$27:$BG$31,"*V1C1*",CashFlow!E$27:E$31))*(1+Assumptions!$C$59))+((SUMIF(IncState!$A$7:$BG$59,"*V2C1*",IncState!E$7:E$59)-SUMIF(CashFlow!$A$27:$BG$31,"*V2C1*",CashFlow!E$27:E$31))*(1+Assumptions!$C$60))+((SUMIF(IncState!$A$7:$BG$59,"*V3C1*",IncState!E$7:E$59)-SUMIF(CashFlow!$A$27:$BG$31,"*V3C1*",CashFlow!E$27:E$31))*(1+Assumptions!$C$61))+((SUMIF(IncState!$A$7:$BG$59,"*V4C1*",IncState!E$7:E$59)-SUMIF(CashFlow!$A$27:$BG$31,"*V4C1*",CashFlow!E$27:E$31))*(1+Assumptions!$C$62))</f>
        <v>52440</v>
      </c>
      <c r="G51" s="140" t="n">
        <f aca="false">((SUMIF(IncState!$A$7:$BG$59,"*V1C1*",IncState!F$7:F$59)-SUMIF(CashFlow!$A$27:$BG$31,"*V1C1*",CashFlow!F$27:F$31))*(1+Assumptions!$C$59))+((SUMIF(IncState!$A$7:$BG$59,"*V2C1*",IncState!F$7:F$59)-SUMIF(CashFlow!$A$27:$BG$31,"*V2C1*",CashFlow!F$27:F$31))*(1+Assumptions!$C$60))+((SUMIF(IncState!$A$7:$BG$59,"*V3C1*",IncState!F$7:F$59)-SUMIF(CashFlow!$A$27:$BG$31,"*V3C1*",CashFlow!F$27:F$31))*(1+Assumptions!$C$61))+((SUMIF(IncState!$A$7:$BG$59,"*V4C1*",IncState!F$7:F$59)-SUMIF(CashFlow!$A$27:$BG$31,"*V4C1*",CashFlow!F$27:F$31))*(1+Assumptions!$C$62))</f>
        <v>49036</v>
      </c>
      <c r="H51" s="140" t="n">
        <f aca="false">((SUMIF(IncState!$A$7:$BG$59,"*V1C1*",IncState!G$7:G$59)-SUMIF(CashFlow!$A$27:$BG$31,"*V1C1*",CashFlow!G$27:G$31))*(1+Assumptions!$C$59))+((SUMIF(IncState!$A$7:$BG$59,"*V2C1*",IncState!G$7:G$59)-SUMIF(CashFlow!$A$27:$BG$31,"*V2C1*",CashFlow!G$27:G$31))*(1+Assumptions!$C$60))+((SUMIF(IncState!$A$7:$BG$59,"*V3C1*",IncState!G$7:G$59)-SUMIF(CashFlow!$A$27:$BG$31,"*V3C1*",CashFlow!G$27:G$31))*(1+Assumptions!$C$61))+((SUMIF(IncState!$A$7:$BG$59,"*V4C1*",IncState!G$7:G$59)-SUMIF(CashFlow!$A$27:$BG$31,"*V4C1*",CashFlow!G$27:G$31))*(1+Assumptions!$C$62))</f>
        <v>58906.45</v>
      </c>
      <c r="I51" s="140" t="n">
        <f aca="false">((SUMIF(IncState!$A$7:$BG$59,"*V1C1*",IncState!H$7:H$59)-SUMIF(CashFlow!$A$27:$BG$31,"*V1C1*",CashFlow!H$27:H$31))*(1+Assumptions!$C$59))+((SUMIF(IncState!$A$7:$BG$59,"*V2C1*",IncState!H$7:H$59)-SUMIF(CashFlow!$A$27:$BG$31,"*V2C1*",CashFlow!H$27:H$31))*(1+Assumptions!$C$60))+((SUMIF(IncState!$A$7:$BG$59,"*V3C1*",IncState!H$7:H$59)-SUMIF(CashFlow!$A$27:$BG$31,"*V3C1*",CashFlow!H$27:H$31))*(1+Assumptions!$C$61))+((SUMIF(IncState!$A$7:$BG$59,"*V4C1*",IncState!H$7:H$59)-SUMIF(CashFlow!$A$27:$BG$31,"*V4C1*",CashFlow!H$27:H$31))*(1+Assumptions!$C$62))</f>
        <v>53394.5</v>
      </c>
      <c r="J51" s="140" t="n">
        <f aca="false">((SUMIF(IncState!$A$7:$BG$59,"*V1C1*",IncState!I$7:I$59)-SUMIF(CashFlow!$A$27:$BG$31,"*V1C1*",CashFlow!I$27:I$31))*(1+Assumptions!$C$59))+((SUMIF(IncState!$A$7:$BG$59,"*V2C1*",IncState!I$7:I$59)-SUMIF(CashFlow!$A$27:$BG$31,"*V2C1*",CashFlow!I$27:I$31))*(1+Assumptions!$C$60))+((SUMIF(IncState!$A$7:$BG$59,"*V3C1*",IncState!I$7:I$59)-SUMIF(CashFlow!$A$27:$BG$31,"*V3C1*",CashFlow!I$27:I$31))*(1+Assumptions!$C$61))+((SUMIF(IncState!$A$7:$BG$59,"*V4C1*",IncState!I$7:I$59)-SUMIF(CashFlow!$A$27:$BG$31,"*V4C1*",CashFlow!I$27:I$31))*(1+Assumptions!$C$62))</f>
        <v>53357.7</v>
      </c>
      <c r="K51" s="140" t="n">
        <f aca="false">((SUMIF(IncState!$A$7:$BG$59,"*V1C1*",IncState!J$7:J$59)-SUMIF(CashFlow!$A$27:$BG$31,"*V1C1*",CashFlow!J$27:J$31))*(1+Assumptions!$C$59))+((SUMIF(IncState!$A$7:$BG$59,"*V2C1*",IncState!J$7:J$59)-SUMIF(CashFlow!$A$27:$BG$31,"*V2C1*",CashFlow!J$27:J$31))*(1+Assumptions!$C$60))+((SUMIF(IncState!$A$7:$BG$59,"*V3C1*",IncState!J$7:J$59)-SUMIF(CashFlow!$A$27:$BG$31,"*V3C1*",CashFlow!J$27:J$31))*(1+Assumptions!$C$61))+((SUMIF(IncState!$A$7:$BG$59,"*V4C1*",IncState!J$7:J$59)-SUMIF(CashFlow!$A$27:$BG$31,"*V4C1*",CashFlow!J$27:J$31))*(1+Assumptions!$C$62))</f>
        <v>45643.5</v>
      </c>
      <c r="L51" s="140" t="n">
        <f aca="false">((SUMIF(IncState!$A$7:$BG$59,"*V1C1*",IncState!K$7:K$59)-SUMIF(CashFlow!$A$27:$BG$31,"*V1C1*",CashFlow!K$27:K$31))*(1+Assumptions!$C$59))+((SUMIF(IncState!$A$7:$BG$59,"*V2C1*",IncState!K$7:K$59)-SUMIF(CashFlow!$A$27:$BG$31,"*V2C1*",CashFlow!K$27:K$31))*(1+Assumptions!$C$60))+((SUMIF(IncState!$A$7:$BG$59,"*V3C1*",IncState!K$7:K$59)-SUMIF(CashFlow!$A$27:$BG$31,"*V3C1*",CashFlow!K$27:K$31))*(1+Assumptions!$C$61))+((SUMIF(IncState!$A$7:$BG$59,"*V4C1*",IncState!K$7:K$59)-SUMIF(CashFlow!$A$27:$BG$31,"*V4C1*",CashFlow!K$27:K$31))*(1+Assumptions!$C$62))</f>
        <v>55125.25</v>
      </c>
      <c r="M51" s="140" t="n">
        <f aca="false">((SUMIF(IncState!$A$7:$BG$59,"*V1C1*",IncState!L$7:L$59)-SUMIF(CashFlow!$A$27:$BG$31,"*V1C1*",CashFlow!L$27:L$31))*(1+Assumptions!$C$59))+((SUMIF(IncState!$A$7:$BG$59,"*V2C1*",IncState!L$7:L$59)-SUMIF(CashFlow!$A$27:$BG$31,"*V2C1*",CashFlow!L$27:L$31))*(1+Assumptions!$C$60))+((SUMIF(IncState!$A$7:$BG$59,"*V3C1*",IncState!L$7:L$59)-SUMIF(CashFlow!$A$27:$BG$31,"*V3C1*",CashFlow!L$27:L$31))*(1+Assumptions!$C$61))+((SUMIF(IncState!$A$7:$BG$59,"*V4C1*",IncState!L$7:L$59)-SUMIF(CashFlow!$A$27:$BG$31,"*V4C1*",CashFlow!L$27:L$31))*(1+Assumptions!$C$62))</f>
        <v>46368</v>
      </c>
      <c r="N51" s="140" t="n">
        <f aca="false">((SUMIF(IncState!$A$7:$BG$59,"*V1C1*",IncState!M$7:M$59)-SUMIF(CashFlow!$A$27:$BG$31,"*V1C1*",CashFlow!M$27:M$31))*(1+Assumptions!$C$59))+((SUMIF(IncState!$A$7:$BG$59,"*V2C1*",IncState!M$7:M$59)-SUMIF(CashFlow!$A$27:$BG$31,"*V2C1*",CashFlow!M$27:M$31))*(1+Assumptions!$C$60))+((SUMIF(IncState!$A$7:$BG$59,"*V3C1*",IncState!M$7:M$59)-SUMIF(CashFlow!$A$27:$BG$31,"*V3C1*",CashFlow!M$27:M$31))*(1+Assumptions!$C$61))+((SUMIF(IncState!$A$7:$BG$59,"*V4C1*",IncState!M$7:M$59)-SUMIF(CashFlow!$A$27:$BG$31,"*V4C1*",CashFlow!M$27:M$31))*(1+Assumptions!$C$62))</f>
        <v>47817</v>
      </c>
      <c r="O51" s="140" t="n">
        <f aca="false">((SUMIF(IncState!$A$7:$BG$59,"*V1C1*",IncState!N$7:N$59)-SUMIF(CashFlow!$A$27:$BG$31,"*V1C1*",CashFlow!N$27:N$31))*(1+Assumptions!$C$59))+((SUMIF(IncState!$A$7:$BG$59,"*V2C1*",IncState!N$7:N$59)-SUMIF(CashFlow!$A$27:$BG$31,"*V2C1*",CashFlow!N$27:N$31))*(1+Assumptions!$C$60))+((SUMIF(IncState!$A$7:$BG$59,"*V3C1*",IncState!N$7:N$59)-SUMIF(CashFlow!$A$27:$BG$31,"*V3C1*",CashFlow!N$27:N$31))*(1+Assumptions!$C$61))+((SUMIF(IncState!$A$7:$BG$59,"*V4C1*",IncState!N$7:N$59)-SUMIF(CashFlow!$A$27:$BG$31,"*V4C1*",CashFlow!N$27:N$31))*(1+Assumptions!$C$62))</f>
        <v>47527.2</v>
      </c>
      <c r="P51" s="140" t="n">
        <f aca="false">((SUMIF(IncState!$A$7:$BG$59,"*V1C1*",IncState!O$7:O$59)-SUMIF(CashFlow!$A$27:$BG$31,"*V1C1*",CashFlow!O$27:O$31))*(1+Assumptions!$C$59))+((SUMIF(IncState!$A$7:$BG$59,"*V2C1*",IncState!O$7:O$59)-SUMIF(CashFlow!$A$27:$BG$31,"*V2C1*",CashFlow!O$27:O$31))*(1+Assumptions!$C$60))+((SUMIF(IncState!$A$7:$BG$59,"*V3C1*",IncState!O$7:O$59)-SUMIF(CashFlow!$A$27:$BG$31,"*V3C1*",CashFlow!O$27:O$31))*(1+Assumptions!$C$61))+((SUMIF(IncState!$A$7:$BG$59,"*V4C1*",IncState!O$7:O$59)-SUMIF(CashFlow!$A$27:$BG$31,"*V4C1*",CashFlow!O$27:O$31))*(1+Assumptions!$C$62))</f>
        <v>79574.25</v>
      </c>
      <c r="Q51" s="140" t="n">
        <f aca="false">((SUMIF(IncState!$A$7:$BG$59,"*V1C1*",IncState!P$7:P$59)-SUMIF(CashFlow!$A$27:$BG$31,"*V1C1*",CashFlow!P$27:P$31))*(1+Assumptions!$C$59))+((SUMIF(IncState!$A$7:$BG$59,"*V2C1*",IncState!P$7:P$59)-SUMIF(CashFlow!$A$27:$BG$31,"*V2C1*",CashFlow!P$27:P$31))*(1+Assumptions!$C$60))+((SUMIF(IncState!$A$7:$BG$59,"*V3C1*",IncState!P$7:P$59)-SUMIF(CashFlow!$A$27:$BG$31,"*V3C1*",CashFlow!P$27:P$31))*(1+Assumptions!$C$61))+((SUMIF(IncState!$A$7:$BG$59,"*V4C1*",IncState!P$7:P$59)-SUMIF(CashFlow!$A$27:$BG$31,"*V4C1*",CashFlow!P$27:P$31))*(1+Assumptions!$C$62))</f>
        <v>50715</v>
      </c>
      <c r="R51" s="140" t="n">
        <f aca="false">((SUMIF(IncState!$A$7:$BG$59,"*V1C1*",IncState!Q$7:Q$59)-SUMIF(CashFlow!$A$27:$BG$31,"*V1C1*",CashFlow!Q$27:Q$31))*(1+Assumptions!$C$59))+((SUMIF(IncState!$A$7:$BG$59,"*V2C1*",IncState!Q$7:Q$59)-SUMIF(CashFlow!$A$27:$BG$31,"*V2C1*",CashFlow!Q$27:Q$31))*(1+Assumptions!$C$60))+((SUMIF(IncState!$A$7:$BG$59,"*V3C1*",IncState!Q$7:Q$59)-SUMIF(CashFlow!$A$27:$BG$31,"*V3C1*",CashFlow!Q$27:Q$31))*(1+Assumptions!$C$61))+((SUMIF(IncState!$A$7:$BG$59,"*V4C1*",IncState!Q$7:Q$59)-SUMIF(CashFlow!$A$27:$BG$31,"*V4C1*",CashFlow!Q$27:Q$31))*(1+Assumptions!$C$62))</f>
        <v>49243</v>
      </c>
      <c r="S51" s="140" t="n">
        <f aca="false">((SUMIF(IncState!$A$7:$BG$59,"*V1C1*",IncState!R$7:R$59)-SUMIF(CashFlow!$A$27:$BG$31,"*V1C1*",CashFlow!R$27:R$31))*(1+Assumptions!$C$59))+((SUMIF(IncState!$A$7:$BG$59,"*V2C1*",IncState!R$7:R$59)-SUMIF(CashFlow!$A$27:$BG$31,"*V2C1*",CashFlow!R$27:R$31))*(1+Assumptions!$C$60))+((SUMIF(IncState!$A$7:$BG$59,"*V3C1*",IncState!R$7:R$59)-SUMIF(CashFlow!$A$27:$BG$31,"*V3C1*",CashFlow!R$27:R$31))*(1+Assumptions!$C$61))+((SUMIF(IncState!$A$7:$BG$59,"*V4C1*",IncState!R$7:R$59)-SUMIF(CashFlow!$A$27:$BG$31,"*V4C1*",CashFlow!R$27:R$31))*(1+Assumptions!$C$62))</f>
        <v>46802.7</v>
      </c>
      <c r="T51" s="140" t="n">
        <f aca="false">((SUMIF(IncState!$A$7:$BG$59,"*V1C1*",IncState!S$7:S$59)-SUMIF(CashFlow!$A$27:$BG$31,"*V1C1*",CashFlow!S$27:S$31))*(1+Assumptions!$C$59))+((SUMIF(IncState!$A$7:$BG$59,"*V2C1*",IncState!S$7:S$59)-SUMIF(CashFlow!$A$27:$BG$31,"*V2C1*",CashFlow!S$27:S$31))*(1+Assumptions!$C$60))+((SUMIF(IncState!$A$7:$BG$59,"*V3C1*",IncState!S$7:S$59)-SUMIF(CashFlow!$A$27:$BG$31,"*V3C1*",CashFlow!S$27:S$31))*(1+Assumptions!$C$61))+((SUMIF(IncState!$A$7:$BG$59,"*V4C1*",IncState!S$7:S$59)-SUMIF(CashFlow!$A$27:$BG$31,"*V4C1*",CashFlow!S$27:S$31))*(1+Assumptions!$C$62))</f>
        <v>49990.5</v>
      </c>
      <c r="U51" s="140" t="n">
        <f aca="false">((SUMIF(IncState!$A$7:$BG$59,"*V1C1*",IncState!T$7:T$59)-SUMIF(CashFlow!$A$27:$BG$31,"*V1C1*",CashFlow!T$27:T$31))*(1+Assumptions!$C$59))+((SUMIF(IncState!$A$7:$BG$59,"*V2C1*",IncState!T$7:T$59)-SUMIF(CashFlow!$A$27:$BG$31,"*V2C1*",CashFlow!T$27:T$31))*(1+Assumptions!$C$60))+((SUMIF(IncState!$A$7:$BG$59,"*V3C1*",IncState!T$7:T$59)-SUMIF(CashFlow!$A$27:$BG$31,"*V3C1*",CashFlow!T$27:T$31))*(1+Assumptions!$C$61))+((SUMIF(IncState!$A$7:$BG$59,"*V4C1*",IncState!T$7:T$59)-SUMIF(CashFlow!$A$27:$BG$31,"*V4C1*",CashFlow!T$27:T$31))*(1+Assumptions!$C$62))</f>
        <v>62949.85</v>
      </c>
      <c r="V51" s="140" t="n">
        <f aca="false">((SUMIF(IncState!$A$7:$BG$59,"*V1C1*",IncState!U$7:U$59)-SUMIF(CashFlow!$A$27:$BG$31,"*V1C1*",CashFlow!U$27:U$31))*(1+Assumptions!$C$59))+((SUMIF(IncState!$A$7:$BG$59,"*V2C1*",IncState!U$7:U$59)-SUMIF(CashFlow!$A$27:$BG$31,"*V2C1*",CashFlow!U$27:U$31))*(1+Assumptions!$C$60))+((SUMIF(IncState!$A$7:$BG$59,"*V3C1*",IncState!U$7:U$59)-SUMIF(CashFlow!$A$27:$BG$31,"*V3C1*",CashFlow!U$27:U$31))*(1+Assumptions!$C$61))+((SUMIF(IncState!$A$7:$BG$59,"*V4C1*",IncState!U$7:U$59)-SUMIF(CashFlow!$A$27:$BG$31,"*V4C1*",CashFlow!U$27:U$31))*(1+Assumptions!$C$62))</f>
        <v>50280.3</v>
      </c>
      <c r="W51" s="140" t="n">
        <f aca="false">((SUMIF(IncState!$A$7:$BG$59,"*V1C1*",IncState!V$7:V$59)-SUMIF(CashFlow!$A$27:$BG$31,"*V1C1*",CashFlow!V$27:V$31))*(1+Assumptions!$C$59))+((SUMIF(IncState!$A$7:$BG$59,"*V2C1*",IncState!V$7:V$59)-SUMIF(CashFlow!$A$27:$BG$31,"*V2C1*",CashFlow!V$27:V$31))*(1+Assumptions!$C$60))+((SUMIF(IncState!$A$7:$BG$59,"*V3C1*",IncState!V$7:V$59)-SUMIF(CashFlow!$A$27:$BG$31,"*V3C1*",CashFlow!V$27:V$31))*(1+Assumptions!$C$61))+((SUMIF(IncState!$A$7:$BG$59,"*V4C1*",IncState!V$7:V$59)-SUMIF(CashFlow!$A$27:$BG$31,"*V4C1*",CashFlow!V$27:V$31))*(1+Assumptions!$C$62))</f>
        <v>48806</v>
      </c>
      <c r="X51" s="140" t="n">
        <f aca="false">((SUMIF(IncState!$A$7:$BG$59,"*V1C1*",IncState!W$7:W$59)-SUMIF(CashFlow!$A$27:$BG$31,"*V1C1*",CashFlow!W$27:W$31))*(1+Assumptions!$C$59))+((SUMIF(IncState!$A$7:$BG$59,"*V2C1*",IncState!W$7:W$59)-SUMIF(CashFlow!$A$27:$BG$31,"*V2C1*",CashFlow!W$27:W$31))*(1+Assumptions!$C$60))+((SUMIF(IncState!$A$7:$BG$59,"*V3C1*",IncState!W$7:W$59)-SUMIF(CashFlow!$A$27:$BG$31,"*V3C1*",CashFlow!W$27:W$31))*(1+Assumptions!$C$61))+((SUMIF(IncState!$A$7:$BG$59,"*V4C1*",IncState!W$7:W$59)-SUMIF(CashFlow!$A$27:$BG$31,"*V4C1*",CashFlow!W$27:W$31))*(1+Assumptions!$C$62))</f>
        <v>44919</v>
      </c>
      <c r="Y51" s="140" t="n">
        <f aca="false">((SUMIF(IncState!$A$7:$BG$59,"*V1C1*",IncState!X$7:X$59)-SUMIF(CashFlow!$A$27:$BG$31,"*V1C1*",CashFlow!X$27:X$31))*(1+Assumptions!$C$59))+((SUMIF(IncState!$A$7:$BG$59,"*V2C1*",IncState!X$7:X$59)-SUMIF(CashFlow!$A$27:$BG$31,"*V2C1*",CashFlow!X$27:X$31))*(1+Assumptions!$C$60))+((SUMIF(IncState!$A$7:$BG$59,"*V3C1*",IncState!X$7:X$59)-SUMIF(CashFlow!$A$27:$BG$31,"*V3C1*",CashFlow!X$27:X$31))*(1+Assumptions!$C$61))+((SUMIF(IncState!$A$7:$BG$59,"*V4C1*",IncState!X$7:X$59)-SUMIF(CashFlow!$A$27:$BG$31,"*V4C1*",CashFlow!X$27:X$31))*(1+Assumptions!$C$62))</f>
        <v>61565.25</v>
      </c>
      <c r="Z51" s="140" t="n">
        <f aca="false">((SUMIF(IncState!$A$7:$BG$59,"*V1C1*",IncState!Y$7:Y$59)-SUMIF(CashFlow!$A$27:$BG$31,"*V1C1*",CashFlow!Y$27:Y$31))*(1+Assumptions!$C$59))+((SUMIF(IncState!$A$7:$BG$59,"*V2C1*",IncState!Y$7:Y$59)-SUMIF(CashFlow!$A$27:$BG$31,"*V2C1*",CashFlow!Y$27:Y$31))*(1+Assumptions!$C$60))+((SUMIF(IncState!$A$7:$BG$59,"*V3C1*",IncState!Y$7:Y$59)-SUMIF(CashFlow!$A$27:$BG$31,"*V3C1*",CashFlow!Y$27:Y$31))*(1+Assumptions!$C$61))+((SUMIF(IncState!$A$7:$BG$59,"*V4C1*",IncState!Y$7:Y$59)-SUMIF(CashFlow!$A$27:$BG$31,"*V4C1*",CashFlow!Y$27:Y$31))*(1+Assumptions!$C$62))</f>
        <v>48198.8</v>
      </c>
      <c r="AA51" s="140" t="n">
        <f aca="false">((SUMIF(IncState!$A$7:$BG$59,"*V1C1*",IncState!Z$7:Z$59)-SUMIF(CashFlow!$A$27:$BG$31,"*V1C1*",CashFlow!Z$27:Z$31))*(1+Assumptions!$C$59))+((SUMIF(IncState!$A$7:$BG$59,"*V2C1*",IncState!Z$7:Z$59)-SUMIF(CashFlow!$A$27:$BG$31,"*V2C1*",CashFlow!Z$27:Z$31))*(1+Assumptions!$C$60))+((SUMIF(IncState!$A$7:$BG$59,"*V3C1*",IncState!Z$7:Z$59)-SUMIF(CashFlow!$A$27:$BG$31,"*V3C1*",CashFlow!Z$27:Z$31))*(1+Assumptions!$C$61))+((SUMIF(IncState!$A$7:$BG$59,"*V4C1*",IncState!Z$7:Z$59)-SUMIF(CashFlow!$A$27:$BG$31,"*V4C1*",CashFlow!Z$27:Z$31))*(1+Assumptions!$C$62))</f>
        <v>65812.2</v>
      </c>
      <c r="AB51" s="140" t="n">
        <f aca="false">((SUMIF(IncState!$A$7:$BG$59,"*V1C1*",IncState!AA$7:AA$59)-SUMIF(CashFlow!$A$27:$BG$31,"*V1C1*",CashFlow!AA$27:AA$31))*(1+Assumptions!$C$59))+((SUMIF(IncState!$A$7:$BG$59,"*V2C1*",IncState!AA$7:AA$59)-SUMIF(CashFlow!$A$27:$BG$31,"*V2C1*",CashFlow!AA$27:AA$31))*(1+Assumptions!$C$60))+((SUMIF(IncState!$A$7:$BG$59,"*V3C1*",IncState!AA$7:AA$59)-SUMIF(CashFlow!$A$27:$BG$31,"*V3C1*",CashFlow!AA$27:AA$31))*(1+Assumptions!$C$61))+((SUMIF(IncState!$A$7:$BG$59,"*V4C1*",IncState!AA$7:AA$59)-SUMIF(CashFlow!$A$27:$BG$31,"*V4C1*",CashFlow!AA$27:AA$31))*(1+Assumptions!$C$62))</f>
        <v>50908.2</v>
      </c>
      <c r="AC51" s="140" t="n">
        <f aca="false">((SUMIF(IncState!$A$7:$BG$59,"*V1C1*",IncState!AB$7:AB$59)-SUMIF(CashFlow!$A$27:$BG$31,"*V1C1*",CashFlow!AB$27:AB$31))*(1+Assumptions!$C$59))+((SUMIF(IncState!$A$7:$BG$59,"*V2C1*",IncState!AB$7:AB$59)-SUMIF(CashFlow!$A$27:$BG$31,"*V2C1*",CashFlow!AB$27:AB$31))*(1+Assumptions!$C$60))+((SUMIF(IncState!$A$7:$BG$59,"*V3C1*",IncState!AB$7:AB$59)-SUMIF(CashFlow!$A$27:$BG$31,"*V3C1*",CashFlow!AB$27:AB$31))*(1+Assumptions!$C$61))+((SUMIF(IncState!$A$7:$BG$59,"*V4C1*",IncState!AB$7:AB$59)-SUMIF(CashFlow!$A$27:$BG$31,"*V4C1*",CashFlow!AB$27:AB$31))*(1+Assumptions!$C$62))</f>
        <v>72681.15</v>
      </c>
      <c r="AD51" s="140" t="n">
        <f aca="false">((SUMIF(IncState!$A$7:$BG$59,"*V1C1*",IncState!AC$7:AC$59)-SUMIF(CashFlow!$A$27:$BG$31,"*V1C1*",CashFlow!AC$27:AC$31))*(1+Assumptions!$C$59))+((SUMIF(IncState!$A$7:$BG$59,"*V2C1*",IncState!AC$7:AC$59)-SUMIF(CashFlow!$A$27:$BG$31,"*V2C1*",CashFlow!AC$27:AC$31))*(1+Assumptions!$C$60))+((SUMIF(IncState!$A$7:$BG$59,"*V3C1*",IncState!AC$7:AC$59)-SUMIF(CashFlow!$A$27:$BG$31,"*V3C1*",CashFlow!AC$27:AC$31))*(1+Assumptions!$C$61))+((SUMIF(IncState!$A$7:$BG$59,"*V4C1*",IncState!AC$7:AC$59)-SUMIF(CashFlow!$A$27:$BG$31,"*V4C1*",CashFlow!AC$27:AC$31))*(1+Assumptions!$C$62))</f>
        <v>49956</v>
      </c>
      <c r="AE51" s="140" t="n">
        <f aca="false">((SUMIF(IncState!$A$7:$BG$59,"*V1C1*",IncState!AD$7:AD$59)-SUMIF(CashFlow!$A$27:$BG$31,"*V1C1*",CashFlow!AD$27:AD$31))*(1+Assumptions!$C$59))+((SUMIF(IncState!$A$7:$BG$59,"*V2C1*",IncState!AD$7:AD$59)-SUMIF(CashFlow!$A$27:$BG$31,"*V2C1*",CashFlow!AD$27:AD$31))*(1+Assumptions!$C$60))+((SUMIF(IncState!$A$7:$BG$59,"*V3C1*",IncState!AD$7:AD$59)-SUMIF(CashFlow!$A$27:$BG$31,"*V3C1*",CashFlow!AD$27:AD$31))*(1+Assumptions!$C$61))+((SUMIF(IncState!$A$7:$BG$59,"*V4C1*",IncState!AD$7:AD$59)-SUMIF(CashFlow!$A$27:$BG$31,"*V4C1*",CashFlow!AD$27:AD$31))*(1+Assumptions!$C$62))</f>
        <v>50784</v>
      </c>
      <c r="AF51" s="140" t="n">
        <f aca="false">((SUMIF(IncState!$A$7:$BG$59,"*V1C1*",IncState!AE$7:AE$59)-SUMIF(CashFlow!$A$27:$BG$31,"*V1C1*",CashFlow!AE$27:AE$31))*(1+Assumptions!$C$59))+((SUMIF(IncState!$A$7:$BG$59,"*V2C1*",IncState!AE$7:AE$59)-SUMIF(CashFlow!$A$27:$BG$31,"*V2C1*",CashFlow!AE$27:AE$31))*(1+Assumptions!$C$60))+((SUMIF(IncState!$A$7:$BG$59,"*V3C1*",IncState!AE$7:AE$59)-SUMIF(CashFlow!$A$27:$BG$31,"*V3C1*",CashFlow!AE$27:AE$31))*(1+Assumptions!$C$61))+((SUMIF(IncState!$A$7:$BG$59,"*V4C1*",IncState!AE$7:AE$59)-SUMIF(CashFlow!$A$27:$BG$31,"*V4C1*",CashFlow!AE$27:AE$31))*(1+Assumptions!$C$62))</f>
        <v>51336</v>
      </c>
      <c r="AG51" s="140" t="n">
        <f aca="false">((SUMIF(IncState!$A$7:$BG$59,"*V1C1*",IncState!AF$7:AF$59)-SUMIF(CashFlow!$A$27:$BG$31,"*V1C1*",CashFlow!AF$27:AF$31))*(1+Assumptions!$C$59))+((SUMIF(IncState!$A$7:$BG$59,"*V2C1*",IncState!AF$7:AF$59)-SUMIF(CashFlow!$A$27:$BG$31,"*V2C1*",CashFlow!AF$27:AF$31))*(1+Assumptions!$C$60))+((SUMIF(IncState!$A$7:$BG$59,"*V3C1*",IncState!AF$7:AF$59)-SUMIF(CashFlow!$A$27:$BG$31,"*V3C1*",CashFlow!AF$27:AF$31))*(1+Assumptions!$C$61))+((SUMIF(IncState!$A$7:$BG$59,"*V4C1*",IncState!AF$7:AF$59)-SUMIF(CashFlow!$A$27:$BG$31,"*V4C1*",CashFlow!AF$27:AF$31))*(1+Assumptions!$C$62))</f>
        <v>48162</v>
      </c>
      <c r="AH51" s="140" t="n">
        <f aca="false">((SUMIF(IncState!$A$7:$BG$59,"*V1C1*",IncState!AG$7:AG$59)-SUMIF(CashFlow!$A$27:$BG$31,"*V1C1*",CashFlow!AG$27:AG$31))*(1+Assumptions!$C$59))+((SUMIF(IncState!$A$7:$BG$59,"*V2C1*",IncState!AG$7:AG$59)-SUMIF(CashFlow!$A$27:$BG$31,"*V2C1*",CashFlow!AG$27:AG$31))*(1+Assumptions!$C$60))+((SUMIF(IncState!$A$7:$BG$59,"*V3C1*",IncState!AG$7:AG$59)-SUMIF(CashFlow!$A$27:$BG$31,"*V3C1*",CashFlow!AG$27:AG$31))*(1+Assumptions!$C$61))+((SUMIF(IncState!$A$7:$BG$59,"*V4C1*",IncState!AG$7:AG$59)-SUMIF(CashFlow!$A$27:$BG$31,"*V4C1*",CashFlow!AG$27:AG$31))*(1+Assumptions!$C$62))</f>
        <v>62715.25</v>
      </c>
      <c r="AI51" s="140" t="n">
        <f aca="false">((SUMIF(IncState!$A$7:$BG$59,"*V1C1*",IncState!AH$7:AH$59)-SUMIF(CashFlow!$A$27:$BG$31,"*V1C1*",CashFlow!AH$27:AH$31))*(1+Assumptions!$C$59))+((SUMIF(IncState!$A$7:$BG$59,"*V2C1*",IncState!AH$7:AH$59)-SUMIF(CashFlow!$A$27:$BG$31,"*V2C1*",CashFlow!AH$27:AH$31))*(1+Assumptions!$C$60))+((SUMIF(IncState!$A$7:$BG$59,"*V3C1*",IncState!AH$7:AH$59)-SUMIF(CashFlow!$A$27:$BG$31,"*V3C1*",CashFlow!AH$27:AH$31))*(1+Assumptions!$C$61))+((SUMIF(IncState!$A$7:$BG$59,"*V4C1*",IncState!AH$7:AH$59)-SUMIF(CashFlow!$A$27:$BG$31,"*V4C1*",CashFlow!AH$27:AH$31))*(1+Assumptions!$C$62))</f>
        <v>61732</v>
      </c>
      <c r="AJ51" s="140" t="n">
        <f aca="false">((SUMIF(IncState!$A$7:$BG$59,"*V1C1*",IncState!AI$7:AI$59)-SUMIF(CashFlow!$A$27:$BG$31,"*V1C1*",CashFlow!AI$27:AI$31))*(1+Assumptions!$C$59))+((SUMIF(IncState!$A$7:$BG$59,"*V2C1*",IncState!AI$7:AI$59)-SUMIF(CashFlow!$A$27:$BG$31,"*V2C1*",CashFlow!AI$27:AI$31))*(1+Assumptions!$C$60))+((SUMIF(IncState!$A$7:$BG$59,"*V3C1*",IncState!AI$7:AI$59)-SUMIF(CashFlow!$A$27:$BG$31,"*V3C1*",CashFlow!AI$27:AI$31))*(1+Assumptions!$C$61))+((SUMIF(IncState!$A$7:$BG$59,"*V4C1*",IncState!AI$7:AI$59)-SUMIF(CashFlow!$A$27:$BG$31,"*V4C1*",CashFlow!AI$27:AI$31))*(1+Assumptions!$C$62))</f>
        <v>52578</v>
      </c>
      <c r="AK51" s="140" t="n">
        <f aca="false">((SUMIF(IncState!$A$7:$BG$59,"*V1C1*",IncState!AJ$7:AJ$59)-SUMIF(CashFlow!$A$27:$BG$31,"*V1C1*",CashFlow!AJ$27:AJ$31))*(1+Assumptions!$C$59))+((SUMIF(IncState!$A$7:$BG$59,"*V2C1*",IncState!AJ$7:AJ$59)-SUMIF(CashFlow!$A$27:$BG$31,"*V2C1*",CashFlow!AJ$27:AJ$31))*(1+Assumptions!$C$60))+((SUMIF(IncState!$A$7:$BG$59,"*V3C1*",IncState!AJ$7:AJ$59)-SUMIF(CashFlow!$A$27:$BG$31,"*V3C1*",CashFlow!AJ$27:AJ$31))*(1+Assumptions!$C$61))+((SUMIF(IncState!$A$7:$BG$59,"*V4C1*",IncState!AJ$7:AJ$59)-SUMIF(CashFlow!$A$27:$BG$31,"*V4C1*",CashFlow!AJ$27:AJ$31))*(1+Assumptions!$C$62))</f>
        <v>78982</v>
      </c>
      <c r="AL51" s="140" t="n">
        <f aca="false">((SUMIF(IncState!$A$7:$BG$59,"*V1C1*",IncState!AK$7:AK$59)-SUMIF(CashFlow!$A$27:$BG$31,"*V1C1*",CashFlow!AK$27:AK$31))*(1+Assumptions!$C$59))+((SUMIF(IncState!$A$7:$BG$59,"*V2C1*",IncState!AK$7:AK$59)-SUMIF(CashFlow!$A$27:$BG$31,"*V2C1*",CashFlow!AK$27:AK$31))*(1+Assumptions!$C$60))+((SUMIF(IncState!$A$7:$BG$59,"*V3C1*",IncState!AK$7:AK$59)-SUMIF(CashFlow!$A$27:$BG$31,"*V3C1*",CashFlow!AK$27:AK$31))*(1+Assumptions!$C$61))+((SUMIF(IncState!$A$7:$BG$59,"*V4C1*",IncState!AK$7:AK$59)-SUMIF(CashFlow!$A$27:$BG$31,"*V4C1*",CashFlow!AK$27:AK$31))*(1+Assumptions!$C$62))</f>
        <v>66441.25</v>
      </c>
      <c r="AM51" s="140" t="n">
        <f aca="false">((SUMIF(IncState!$A$7:$BG$59,"*V1C1*",IncState!AL$7:AL$59)-SUMIF(CashFlow!$A$27:$BG$31,"*V1C1*",CashFlow!AL$27:AL$31))*(1+Assumptions!$C$59))+((SUMIF(IncState!$A$7:$BG$59,"*V2C1*",IncState!AL$7:AL$59)-SUMIF(CashFlow!$A$27:$BG$31,"*V2C1*",CashFlow!AL$27:AL$31))*(1+Assumptions!$C$60))+((SUMIF(IncState!$A$7:$BG$59,"*V3C1*",IncState!AL$7:AL$59)-SUMIF(CashFlow!$A$27:$BG$31,"*V3C1*",CashFlow!AL$27:AL$31))*(1+Assumptions!$C$61))+((SUMIF(IncState!$A$7:$BG$59,"*V4C1*",IncState!AL$7:AL$59)-SUMIF(CashFlow!$A$27:$BG$31,"*V4C1*",CashFlow!AL$27:AL$31))*(1+Assumptions!$C$62))</f>
        <v>56925</v>
      </c>
      <c r="AN51" s="140" t="n">
        <f aca="false">((SUMIF(IncState!$A$7:$BG$59,"*V1C1*",IncState!AM$7:AM$59)-SUMIF(CashFlow!$A$27:$BG$31,"*V1C1*",CashFlow!AM$27:AM$31))*(1+Assumptions!$C$59))+((SUMIF(IncState!$A$7:$BG$59,"*V2C1*",IncState!AM$7:AM$59)-SUMIF(CashFlow!$A$27:$BG$31,"*V2C1*",CashFlow!AM$27:AM$31))*(1+Assumptions!$C$60))+((SUMIF(IncState!$A$7:$BG$59,"*V3C1*",IncState!AM$7:AM$59)-SUMIF(CashFlow!$A$27:$BG$31,"*V3C1*",CashFlow!AM$27:AM$31))*(1+Assumptions!$C$61))+((SUMIF(IncState!$A$7:$BG$59,"*V4C1*",IncState!AM$7:AM$59)-SUMIF(CashFlow!$A$27:$BG$31,"*V4C1*",CashFlow!AM$27:AM$31))*(1+Assumptions!$C$62))</f>
        <v>53130</v>
      </c>
      <c r="AO51" s="140" t="n">
        <f aca="false">((SUMIF(IncState!$A$7:$BG$59,"*V1C1*",IncState!AN$7:AN$59)-SUMIF(CashFlow!$A$27:$BG$31,"*V1C1*",CashFlow!AN$27:AN$31))*(1+Assumptions!$C$59))+((SUMIF(IncState!$A$7:$BG$59,"*V2C1*",IncState!AN$7:AN$59)-SUMIF(CashFlow!$A$27:$BG$31,"*V2C1*",CashFlow!AN$27:AN$31))*(1+Assumptions!$C$60))+((SUMIF(IncState!$A$7:$BG$59,"*V3C1*",IncState!AN$7:AN$59)-SUMIF(CashFlow!$A$27:$BG$31,"*V3C1*",CashFlow!AN$27:AN$31))*(1+Assumptions!$C$61))+((SUMIF(IncState!$A$7:$BG$59,"*V4C1*",IncState!AN$7:AN$59)-SUMIF(CashFlow!$A$27:$BG$31,"*V4C1*",CashFlow!AN$27:AN$31))*(1+Assumptions!$C$62))</f>
        <v>56212</v>
      </c>
      <c r="AP51" s="140" t="n">
        <f aca="false">((SUMIF(IncState!$A$7:$BG$59,"*V1C1*",IncState!AO$7:AO$59)-SUMIF(CashFlow!$A$27:$BG$31,"*V1C1*",CashFlow!AO$27:AO$31))*(1+Assumptions!$C$59))+((SUMIF(IncState!$A$7:$BG$59,"*V2C1*",IncState!AO$7:AO$59)-SUMIF(CashFlow!$A$27:$BG$31,"*V2C1*",CashFlow!AO$27:AO$31))*(1+Assumptions!$C$60))+((SUMIF(IncState!$A$7:$BG$59,"*V3C1*",IncState!AO$7:AO$59)-SUMIF(CashFlow!$A$27:$BG$31,"*V3C1*",CashFlow!AO$27:AO$31))*(1+Assumptions!$C$61))+((SUMIF(IncState!$A$7:$BG$59,"*V4C1*",IncState!AO$7:AO$59)-SUMIF(CashFlow!$A$27:$BG$31,"*V4C1*",CashFlow!AO$27:AO$31))*(1+Assumptions!$C$62))</f>
        <v>80425.25</v>
      </c>
      <c r="AQ51" s="140" t="n">
        <f aca="false">((SUMIF(IncState!$A$7:$BG$59,"*V1C1*",IncState!AP$7:AP$59)-SUMIF(CashFlow!$A$27:$BG$31,"*V1C1*",CashFlow!AP$27:AP$31))*(1+Assumptions!$C$59))+((SUMIF(IncState!$A$7:$BG$59,"*V2C1*",IncState!AP$7:AP$59)-SUMIF(CashFlow!$A$27:$BG$31,"*V2C1*",CashFlow!AP$27:AP$31))*(1+Assumptions!$C$60))+((SUMIF(IncState!$A$7:$BG$59,"*V3C1*",IncState!AP$7:AP$59)-SUMIF(CashFlow!$A$27:$BG$31,"*V3C1*",CashFlow!AP$27:AP$31))*(1+Assumptions!$C$61))+((SUMIF(IncState!$A$7:$BG$59,"*V4C1*",IncState!AP$7:AP$59)-SUMIF(CashFlow!$A$27:$BG$31,"*V4C1*",CashFlow!AP$27:AP$31))*(1+Assumptions!$C$62))</f>
        <v>48686.4</v>
      </c>
      <c r="AR51" s="140" t="n">
        <f aca="false">((SUMIF(IncState!$A$7:$BG$59,"*V1C1*",IncState!AQ$7:AQ$59)-SUMIF(CashFlow!$A$27:$BG$31,"*V1C1*",CashFlow!AQ$27:AQ$31))*(1+Assumptions!$C$59))+((SUMIF(IncState!$A$7:$BG$59,"*V2C1*",IncState!AQ$7:AQ$59)-SUMIF(CashFlow!$A$27:$BG$31,"*V2C1*",CashFlow!AQ$27:AQ$31))*(1+Assumptions!$C$60))+((SUMIF(IncState!$A$7:$BG$59,"*V3C1*",IncState!AQ$7:AQ$59)-SUMIF(CashFlow!$A$27:$BG$31,"*V3C1*",CashFlow!AQ$27:AQ$31))*(1+Assumptions!$C$61))+((SUMIF(IncState!$A$7:$BG$59,"*V4C1*",IncState!AQ$7:AQ$59)-SUMIF(CashFlow!$A$27:$BG$31,"*V4C1*",CashFlow!AQ$27:AQ$31))*(1+Assumptions!$C$62))</f>
        <v>41565.6</v>
      </c>
      <c r="AS51" s="140" t="n">
        <f aca="false">((SUMIF(IncState!$A$7:$BG$59,"*V1C1*",IncState!AR$7:AR$59)-SUMIF(CashFlow!$A$27:$BG$31,"*V1C1*",CashFlow!AR$27:AR$31))*(1+Assumptions!$C$59))+((SUMIF(IncState!$A$7:$BG$59,"*V2C1*",IncState!AR$7:AR$59)-SUMIF(CashFlow!$A$27:$BG$31,"*V2C1*",CashFlow!AR$27:AR$31))*(1+Assumptions!$C$60))+((SUMIF(IncState!$A$7:$BG$59,"*V3C1*",IncState!AR$7:AR$59)-SUMIF(CashFlow!$A$27:$BG$31,"*V3C1*",CashFlow!AR$27:AR$31))*(1+Assumptions!$C$61))+((SUMIF(IncState!$A$7:$BG$59,"*V4C1*",IncState!AR$7:AR$59)-SUMIF(CashFlow!$A$27:$BG$31,"*V4C1*",CashFlow!AR$27:AR$31))*(1+Assumptions!$C$62))</f>
        <v>43718.4</v>
      </c>
      <c r="AT51" s="140" t="n">
        <f aca="false">((SUMIF(IncState!$A$7:$BG$59,"*V1C1*",IncState!AS$7:AS$59)-SUMIF(CashFlow!$A$27:$BG$31,"*V1C1*",CashFlow!AS$27:AS$31))*(1+Assumptions!$C$59))+((SUMIF(IncState!$A$7:$BG$59,"*V2C1*",IncState!AS$7:AS$59)-SUMIF(CashFlow!$A$27:$BG$31,"*V2C1*",CashFlow!AS$27:AS$31))*(1+Assumptions!$C$60))+((SUMIF(IncState!$A$7:$BG$59,"*V3C1*",IncState!AS$7:AS$59)-SUMIF(CashFlow!$A$27:$BG$31,"*V3C1*",CashFlow!AS$27:AS$31))*(1+Assumptions!$C$61))+((SUMIF(IncState!$A$7:$BG$59,"*V4C1*",IncState!AS$7:AS$59)-SUMIF(CashFlow!$A$27:$BG$31,"*V4C1*",CashFlow!AS$27:AS$31))*(1+Assumptions!$C$62))</f>
        <v>33506.4</v>
      </c>
      <c r="AU51" s="140" t="n">
        <f aca="false">((SUMIF(IncState!$A$7:$BG$59,"*V1C1*",IncState!AT$7:AT$59)-SUMIF(CashFlow!$A$27:$BG$31,"*V1C1*",CashFlow!AT$27:AT$31))*(1+Assumptions!$C$59))+((SUMIF(IncState!$A$7:$BG$59,"*V2C1*",IncState!AT$7:AT$59)-SUMIF(CashFlow!$A$27:$BG$31,"*V2C1*",CashFlow!AT$27:AT$31))*(1+Assumptions!$C$60))+((SUMIF(IncState!$A$7:$BG$59,"*V3C1*",IncState!AT$7:AT$59)-SUMIF(CashFlow!$A$27:$BG$31,"*V3C1*",CashFlow!AT$27:AT$31))*(1+Assumptions!$C$61))+((SUMIF(IncState!$A$7:$BG$59,"*V4C1*",IncState!AT$7:AT$59)-SUMIF(CashFlow!$A$27:$BG$31,"*V4C1*",CashFlow!AT$27:AT$31))*(1+Assumptions!$C$62))</f>
        <v>39818.29</v>
      </c>
      <c r="AV51" s="140" t="n">
        <f aca="false">((SUMIF(IncState!$A$7:$BG$59,"*V1C1*",IncState!AU$7:AU$59)-SUMIF(CashFlow!$A$27:$BG$31,"*V1C1*",CashFlow!AU$27:AU$31))*(1+Assumptions!$C$59))+((SUMIF(IncState!$A$7:$BG$59,"*V2C1*",IncState!AU$7:AU$59)-SUMIF(CashFlow!$A$27:$BG$31,"*V2C1*",CashFlow!AU$27:AU$31))*(1+Assumptions!$C$60))+((SUMIF(IncState!$A$7:$BG$59,"*V3C1*",IncState!AU$7:AU$59)-SUMIF(CashFlow!$A$27:$BG$31,"*V3C1*",CashFlow!AU$27:AU$31))*(1+Assumptions!$C$61))+((SUMIF(IncState!$A$7:$BG$59,"*V4C1*",IncState!AU$7:AU$59)-SUMIF(CashFlow!$A$27:$BG$31,"*V4C1*",CashFlow!AU$27:AU$31))*(1+Assumptions!$C$62))</f>
        <v>30536.64</v>
      </c>
      <c r="AW51" s="140" t="n">
        <f aca="false">((SUMIF(IncState!$A$7:$BG$59,"*V1C1*",IncState!AV$7:AV$59)-SUMIF(CashFlow!$A$27:$BG$31,"*V1C1*",CashFlow!AV$27:AV$31))*(1+Assumptions!$C$59))+((SUMIF(IncState!$A$7:$BG$59,"*V2C1*",IncState!AV$7:AV$59)-SUMIF(CashFlow!$A$27:$BG$31,"*V2C1*",CashFlow!AV$27:AV$31))*(1+Assumptions!$C$60))+((SUMIF(IncState!$A$7:$BG$59,"*V3C1*",IncState!AV$7:AV$59)-SUMIF(CashFlow!$A$27:$BG$31,"*V3C1*",CashFlow!AV$27:AV$31))*(1+Assumptions!$C$61))+((SUMIF(IncState!$A$7:$BG$59,"*V4C1*",IncState!AV$7:AV$59)-SUMIF(CashFlow!$A$27:$BG$31,"*V4C1*",CashFlow!AV$27:AV$31))*(1+Assumptions!$C$62))</f>
        <v>37674</v>
      </c>
      <c r="AX51" s="140" t="n">
        <f aca="false">((SUMIF(IncState!$A$7:$BG$59,"*V1C1*",IncState!AW$7:AW$59)-SUMIF(CashFlow!$A$27:$BG$31,"*V1C1*",CashFlow!AW$27:AW$31))*(1+Assumptions!$C$59))+((SUMIF(IncState!$A$7:$BG$59,"*V2C1*",IncState!AW$7:AW$59)-SUMIF(CashFlow!$A$27:$BG$31,"*V2C1*",CashFlow!AW$27:AW$31))*(1+Assumptions!$C$60))+((SUMIF(IncState!$A$7:$BG$59,"*V3C1*",IncState!AW$7:AW$59)-SUMIF(CashFlow!$A$27:$BG$31,"*V3C1*",CashFlow!AW$27:AW$31))*(1+Assumptions!$C$61))+((SUMIF(IncState!$A$7:$BG$59,"*V4C1*",IncState!AW$7:AW$59)-SUMIF(CashFlow!$A$27:$BG$31,"*V4C1*",CashFlow!AW$27:AW$31))*(1+Assumptions!$C$62))</f>
        <v>52782.24</v>
      </c>
      <c r="AY51" s="140" t="n">
        <f aca="false">((SUMIF(IncState!$A$7:$BG$59,"*V1C1*",IncState!AX$7:AX$59)-SUMIF(CashFlow!$A$27:$BG$31,"*V1C1*",CashFlow!AX$27:AX$31))*(1+Assumptions!$C$59))+((SUMIF(IncState!$A$7:$BG$59,"*V2C1*",IncState!AX$7:AX$59)-SUMIF(CashFlow!$A$27:$BG$31,"*V2C1*",CashFlow!AX$27:AX$31))*(1+Assumptions!$C$60))+((SUMIF(IncState!$A$7:$BG$59,"*V3C1*",IncState!AX$7:AX$59)-SUMIF(CashFlow!$A$27:$BG$31,"*V3C1*",CashFlow!AX$27:AX$31))*(1+Assumptions!$C$61))+((SUMIF(IncState!$A$7:$BG$59,"*V4C1*",IncState!AX$7:AX$59)-SUMIF(CashFlow!$A$27:$BG$31,"*V4C1*",CashFlow!AX$27:AX$31))*(1+Assumptions!$C$62))</f>
        <v>67545.25</v>
      </c>
      <c r="AZ51" s="140" t="n">
        <f aca="false">((SUMIF(IncState!$A$7:$BG$59,"*V1C1*",IncState!AY$7:AY$59)-SUMIF(CashFlow!$A$27:$BG$31,"*V1C1*",CashFlow!AY$27:AY$31))*(1+Assumptions!$C$59))+((SUMIF(IncState!$A$7:$BG$59,"*V2C1*",IncState!AY$7:AY$59)-SUMIF(CashFlow!$A$27:$BG$31,"*V2C1*",CashFlow!AY$27:AY$31))*(1+Assumptions!$C$60))+((SUMIF(IncState!$A$7:$BG$59,"*V3C1*",IncState!AY$7:AY$59)-SUMIF(CashFlow!$A$27:$BG$31,"*V3C1*",CashFlow!AY$27:AY$31))*(1+Assumptions!$C$61))+((SUMIF(IncState!$A$7:$BG$59,"*V4C1*",IncState!AY$7:AY$59)-SUMIF(CashFlow!$A$27:$BG$31,"*V4C1*",CashFlow!AY$27:AY$31))*(1+Assumptions!$C$62))</f>
        <v>53544</v>
      </c>
      <c r="BA51" s="140" t="n">
        <f aca="false">((SUMIF(IncState!$A$7:$BG$59,"*V1C1*",IncState!AZ$7:AZ$59)-SUMIF(CashFlow!$A$27:$BG$31,"*V1C1*",CashFlow!AZ$27:AZ$31))*(1+Assumptions!$C$59))+((SUMIF(IncState!$A$7:$BG$59,"*V2C1*",IncState!AZ$7:AZ$59)-SUMIF(CashFlow!$A$27:$BG$31,"*V2C1*",CashFlow!AZ$27:AZ$31))*(1+Assumptions!$C$60))+((SUMIF(IncState!$A$7:$BG$59,"*V3C1*",IncState!AZ$7:AZ$59)-SUMIF(CashFlow!$A$27:$BG$31,"*V3C1*",CashFlow!AZ$27:AZ$31))*(1+Assumptions!$C$61))+((SUMIF(IncState!$A$7:$BG$59,"*V4C1*",IncState!AZ$7:AZ$59)-SUMIF(CashFlow!$A$27:$BG$31,"*V4C1*",CashFlow!AZ$27:AZ$31))*(1+Assumptions!$C$62))</f>
        <v>60628</v>
      </c>
      <c r="BB51" s="140" t="n">
        <f aca="false">((SUMIF(IncState!$A$7:$BG$59,"*V1C1*",IncState!BA$7:BA$59)-SUMIF(CashFlow!$A$27:$BG$31,"*V1C1*",CashFlow!BA$27:BA$31))*(1+Assumptions!$C$59))+((SUMIF(IncState!$A$7:$BG$59,"*V2C1*",IncState!BA$7:BA$59)-SUMIF(CashFlow!$A$27:$BG$31,"*V2C1*",CashFlow!BA$27:BA$31))*(1+Assumptions!$C$60))+((SUMIF(IncState!$A$7:$BG$59,"*V3C1*",IncState!BA$7:BA$59)-SUMIF(CashFlow!$A$27:$BG$31,"*V3C1*",CashFlow!BA$27:BA$31))*(1+Assumptions!$C$61))+((SUMIF(IncState!$A$7:$BG$59,"*V4C1*",IncState!BA$7:BA$59)-SUMIF(CashFlow!$A$27:$BG$31,"*V4C1*",CashFlow!BA$27:BA$31))*(1+Assumptions!$C$62))</f>
        <v>76277.2</v>
      </c>
      <c r="BC51" s="140" t="n">
        <f aca="false">((SUMIF(IncState!$A$7:$BG$59,"*V1C1*",IncState!BB$7:BB$59)-SUMIF(CashFlow!$A$27:$BG$31,"*V1C1*",CashFlow!BB$27:BB$31))*(1+Assumptions!$C$59))+((SUMIF(IncState!$A$7:$BG$59,"*V2C1*",IncState!BB$7:BB$59)-SUMIF(CashFlow!$A$27:$BG$31,"*V2C1*",CashFlow!BB$27:BB$31))*(1+Assumptions!$C$60))+((SUMIF(IncState!$A$7:$BG$59,"*V3C1*",IncState!BB$7:BB$59)-SUMIF(CashFlow!$A$27:$BG$31,"*V3C1*",CashFlow!BB$27:BB$31))*(1+Assumptions!$C$61))+((SUMIF(IncState!$A$7:$BG$59,"*V4C1*",IncState!BB$7:BB$59)-SUMIF(CashFlow!$A$27:$BG$31,"*V4C1*",CashFlow!BB$27:BB$31))*(1+Assumptions!$C$62))</f>
        <v>84418.05</v>
      </c>
      <c r="BD51" s="134"/>
      <c r="BE51" s="134"/>
      <c r="BF51" s="134"/>
      <c r="BG51" s="134"/>
      <c r="BH51" s="134"/>
    </row>
    <row r="52" s="35" customFormat="true" ht="15.75" hidden="false" customHeight="true" outlineLevel="0" collapsed="false">
      <c r="A52" s="132"/>
      <c r="B52" s="22" t="s">
        <v>414</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2"/>
      <c r="BE52" s="142"/>
      <c r="BF52" s="142"/>
      <c r="BG52" s="142"/>
      <c r="BH52" s="142"/>
    </row>
    <row r="53" s="35" customFormat="true" ht="15.75" hidden="false" customHeight="true" outlineLevel="0" collapsed="false">
      <c r="A53" s="132"/>
      <c r="B53" s="22" t="s">
        <v>415</v>
      </c>
      <c r="C53" s="143" t="str">
        <f aca="false">IF(AND(ISTEXT(B53),C57&lt;C$4-6),"No",IF(COUNTIFS(BSMonths,"&gt;="&amp;C$57,BSMonths,"&lt;="&amp;C$4)=1,"Yes","No"))</f>
        <v>No</v>
      </c>
      <c r="D53" s="143" t="str">
        <f aca="false">IF(AND(ISTEXT(C53),D57&lt;D$4-6),"No",IF(COUNTIFS(BSMonths,"&gt;="&amp;D$57,BSMonths,"&lt;="&amp;D$4)=1,"Yes","No"))</f>
        <v>No</v>
      </c>
      <c r="E53" s="143" t="str">
        <f aca="false">IF(AND(ISTEXT(D53),E57&lt;E$4-6),"No",IF(COUNTIFS(BSMonths,"&gt;="&amp;E$57,BSMonths,"&lt;="&amp;E$4)=1,"Yes","No"))</f>
        <v>No</v>
      </c>
      <c r="F53" s="143" t="str">
        <f aca="false">IF(AND(ISTEXT(E53),F57&lt;F$4-6),"No",IF(COUNTIFS(BSMonths,"&gt;="&amp;F$57,BSMonths,"&lt;="&amp;F$4)=1,"Yes","No"))</f>
        <v>No</v>
      </c>
      <c r="G53" s="143" t="str">
        <f aca="false">IF(AND(ISTEXT(F53),G57&lt;G$4-6),"No",IF(COUNTIFS(BSMonths,"&gt;="&amp;G$57,BSMonths,"&lt;="&amp;G$4)=1,"Yes","No"))</f>
        <v>Yes</v>
      </c>
      <c r="H53" s="143" t="str">
        <f aca="false">IF(AND(ISTEXT(G53),H57&lt;H$4-6),"No",IF(COUNTIFS(BSMonths,"&gt;="&amp;H$57,BSMonths,"&lt;="&amp;H$4)=1,"Yes","No"))</f>
        <v>No</v>
      </c>
      <c r="I53" s="143" t="str">
        <f aca="false">IF(AND(ISTEXT(H53),I57&lt;I$4-6),"No",IF(COUNTIFS(BSMonths,"&gt;="&amp;I$57,BSMonths,"&lt;="&amp;I$4)=1,"Yes","No"))</f>
        <v>No</v>
      </c>
      <c r="J53" s="143" t="str">
        <f aca="false">IF(AND(ISTEXT(I53),J57&lt;J$4-6),"No",IF(COUNTIFS(BSMonths,"&gt;="&amp;J$57,BSMonths,"&lt;="&amp;J$4)=1,"Yes","No"))</f>
        <v>No</v>
      </c>
      <c r="K53" s="143" t="str">
        <f aca="false">IF(AND(ISTEXT(J53),K57&lt;K$4-6),"No",IF(COUNTIFS(BSMonths,"&gt;="&amp;K$57,BSMonths,"&lt;="&amp;K$4)=1,"Yes","No"))</f>
        <v>No</v>
      </c>
      <c r="L53" s="143" t="str">
        <f aca="false">IF(AND(ISTEXT(K53),L57&lt;L$4-6),"No",IF(COUNTIFS(BSMonths,"&gt;="&amp;L$57,BSMonths,"&lt;="&amp;L$4)=1,"Yes","No"))</f>
        <v>No</v>
      </c>
      <c r="M53" s="143" t="str">
        <f aca="false">IF(AND(ISTEXT(L53),M57&lt;M$4-6),"No",IF(COUNTIFS(BSMonths,"&gt;="&amp;M$57,BSMonths,"&lt;="&amp;M$4)=1,"Yes","No"))</f>
        <v>No</v>
      </c>
      <c r="N53" s="143" t="str">
        <f aca="false">IF(AND(ISTEXT(M53),N57&lt;N$4-6),"No",IF(COUNTIFS(BSMonths,"&gt;="&amp;N$57,BSMonths,"&lt;="&amp;N$4)=1,"Yes","No"))</f>
        <v>No</v>
      </c>
      <c r="O53" s="143" t="str">
        <f aca="false">IF(AND(ISTEXT(N53),O57&lt;O$4-6),"No",IF(COUNTIFS(BSMonths,"&gt;="&amp;O$57,BSMonths,"&lt;="&amp;O$4)=1,"Yes","No"))</f>
        <v>No</v>
      </c>
      <c r="P53" s="143" t="str">
        <f aca="false">IF(AND(ISTEXT(O53),P57&lt;P$4-6),"No",IF(COUNTIFS(BSMonths,"&gt;="&amp;P$57,BSMonths,"&lt;="&amp;P$4)=1,"Yes","No"))</f>
        <v>Yes</v>
      </c>
      <c r="Q53" s="143" t="str">
        <f aca="false">IF(AND(ISTEXT(P53),Q57&lt;Q$4-6),"No",IF(COUNTIFS(BSMonths,"&gt;="&amp;Q$57,BSMonths,"&lt;="&amp;Q$4)=1,"Yes","No"))</f>
        <v>No</v>
      </c>
      <c r="R53" s="143" t="str">
        <f aca="false">IF(AND(ISTEXT(Q53),R57&lt;R$4-6),"No",IF(COUNTIFS(BSMonths,"&gt;="&amp;R$57,BSMonths,"&lt;="&amp;R$4)=1,"Yes","No"))</f>
        <v>No</v>
      </c>
      <c r="S53" s="143" t="str">
        <f aca="false">IF(AND(ISTEXT(R53),S57&lt;S$4-6),"No",IF(COUNTIFS(BSMonths,"&gt;="&amp;S$57,BSMonths,"&lt;="&amp;S$4)=1,"Yes","No"))</f>
        <v>No</v>
      </c>
      <c r="T53" s="143" t="str">
        <f aca="false">IF(AND(ISTEXT(S53),T57&lt;T$4-6),"No",IF(COUNTIFS(BSMonths,"&gt;="&amp;T$57,BSMonths,"&lt;="&amp;T$4)=1,"Yes","No"))</f>
        <v>No</v>
      </c>
      <c r="U53" s="143" t="str">
        <f aca="false">IF(AND(ISTEXT(T53),U57&lt;U$4-6),"No",IF(COUNTIFS(BSMonths,"&gt;="&amp;U$57,BSMonths,"&lt;="&amp;U$4)=1,"Yes","No"))</f>
        <v>No</v>
      </c>
      <c r="V53" s="143" t="str">
        <f aca="false">IF(AND(ISTEXT(U53),V57&lt;V$4-6),"No",IF(COUNTIFS(BSMonths,"&gt;="&amp;V$57,BSMonths,"&lt;="&amp;V$4)=1,"Yes","No"))</f>
        <v>No</v>
      </c>
      <c r="W53" s="143" t="str">
        <f aca="false">IF(AND(ISTEXT(V53),W57&lt;W$4-6),"No",IF(COUNTIFS(BSMonths,"&gt;="&amp;W$57,BSMonths,"&lt;="&amp;W$4)=1,"Yes","No"))</f>
        <v>No</v>
      </c>
      <c r="X53" s="143" t="str">
        <f aca="false">IF(AND(ISTEXT(W53),X57&lt;X$4-6),"No",IF(COUNTIFS(BSMonths,"&gt;="&amp;X$57,BSMonths,"&lt;="&amp;X$4)=1,"Yes","No"))</f>
        <v>Yes</v>
      </c>
      <c r="Y53" s="143" t="str">
        <f aca="false">IF(AND(ISTEXT(X53),Y57&lt;Y$4-6),"No",IF(COUNTIFS(BSMonths,"&gt;="&amp;Y$57,BSMonths,"&lt;="&amp;Y$4)=1,"Yes","No"))</f>
        <v>No</v>
      </c>
      <c r="Z53" s="143" t="str">
        <f aca="false">IF(AND(ISTEXT(Y53),Z57&lt;Z$4-6),"No",IF(COUNTIFS(BSMonths,"&gt;="&amp;Z$57,BSMonths,"&lt;="&amp;Z$4)=1,"Yes","No"))</f>
        <v>No</v>
      </c>
      <c r="AA53" s="143" t="str">
        <f aca="false">IF(AND(ISTEXT(Z53),AA57&lt;AA$4-6),"No",IF(COUNTIFS(BSMonths,"&gt;="&amp;AA$57,BSMonths,"&lt;="&amp;AA$4)=1,"Yes","No"))</f>
        <v>No</v>
      </c>
      <c r="AB53" s="143" t="str">
        <f aca="false">IF(AND(ISTEXT(AA53),AB57&lt;AB$4-6),"No",IF(COUNTIFS(BSMonths,"&gt;="&amp;AB$57,BSMonths,"&lt;="&amp;AB$4)=1,"Yes","No"))</f>
        <v>No</v>
      </c>
      <c r="AC53" s="143" t="str">
        <f aca="false">IF(AND(ISTEXT(AB53),AC57&lt;AC$4-6),"No",IF(COUNTIFS(BSMonths,"&gt;="&amp;AC$57,BSMonths,"&lt;="&amp;AC$4)=1,"Yes","No"))</f>
        <v>No</v>
      </c>
      <c r="AD53" s="143" t="str">
        <f aca="false">IF(AND(ISTEXT(AC53),AD57&lt;AD$4-6),"No",IF(COUNTIFS(BSMonths,"&gt;="&amp;AD$57,BSMonths,"&lt;="&amp;AD$4)=1,"Yes","No"))</f>
        <v>No</v>
      </c>
      <c r="AE53" s="143" t="str">
        <f aca="false">IF(AND(ISTEXT(AD53),AE57&lt;AE$4-6),"No",IF(COUNTIFS(BSMonths,"&gt;="&amp;AE$57,BSMonths,"&lt;="&amp;AE$4)=1,"Yes","No"))</f>
        <v>No</v>
      </c>
      <c r="AF53" s="143" t="str">
        <f aca="false">IF(AND(ISTEXT(AE53),AF57&lt;AF$4-6),"No",IF(COUNTIFS(BSMonths,"&gt;="&amp;AF$57,BSMonths,"&lt;="&amp;AF$4)=1,"Yes","No"))</f>
        <v>No</v>
      </c>
      <c r="AG53" s="143" t="str">
        <f aca="false">IF(AND(ISTEXT(AF53),AG57&lt;AG$4-6),"No",IF(COUNTIFS(BSMonths,"&gt;="&amp;AG$57,BSMonths,"&lt;="&amp;AG$4)=1,"Yes","No"))</f>
        <v>Yes</v>
      </c>
      <c r="AH53" s="143" t="str">
        <f aca="false">IF(AND(ISTEXT(AG53),AH57&lt;AH$4-6),"No",IF(COUNTIFS(BSMonths,"&gt;="&amp;AH$57,BSMonths,"&lt;="&amp;AH$4)=1,"Yes","No"))</f>
        <v>No</v>
      </c>
      <c r="AI53" s="143" t="str">
        <f aca="false">IF(AND(ISTEXT(AH53),AI57&lt;AI$4-6),"No",IF(COUNTIFS(BSMonths,"&gt;="&amp;AI$57,BSMonths,"&lt;="&amp;AI$4)=1,"Yes","No"))</f>
        <v>No</v>
      </c>
      <c r="AJ53" s="143" t="str">
        <f aca="false">IF(AND(ISTEXT(AI53),AJ57&lt;AJ$4-6),"No",IF(COUNTIFS(BSMonths,"&gt;="&amp;AJ$57,BSMonths,"&lt;="&amp;AJ$4)=1,"Yes","No"))</f>
        <v>No</v>
      </c>
      <c r="AK53" s="143" t="str">
        <f aca="false">IF(AND(ISTEXT(AJ53),AK57&lt;AK$4-6),"No",IF(COUNTIFS(BSMonths,"&gt;="&amp;AK$57,BSMonths,"&lt;="&amp;AK$4)=1,"Yes","No"))</f>
        <v>No</v>
      </c>
      <c r="AL53" s="143" t="str">
        <f aca="false">IF(AND(ISTEXT(AK53),AL57&lt;AL$4-6),"No",IF(COUNTIFS(BSMonths,"&gt;="&amp;AL$57,BSMonths,"&lt;="&amp;AL$4)=1,"Yes","No"))</f>
        <v>No</v>
      </c>
      <c r="AM53" s="143" t="str">
        <f aca="false">IF(AND(ISTEXT(AL53),AM57&lt;AM$4-6),"No",IF(COUNTIFS(BSMonths,"&gt;="&amp;AM$57,BSMonths,"&lt;="&amp;AM$4)=1,"Yes","No"))</f>
        <v>No</v>
      </c>
      <c r="AN53" s="143" t="str">
        <f aca="false">IF(AND(ISTEXT(AM53),AN57&lt;AN$4-6),"No",IF(COUNTIFS(BSMonths,"&gt;="&amp;AN$57,BSMonths,"&lt;="&amp;AN$4)=1,"Yes","No"))</f>
        <v>No</v>
      </c>
      <c r="AO53" s="143" t="str">
        <f aca="false">IF(AND(ISTEXT(AN53),AO57&lt;AO$4-6),"No",IF(COUNTIFS(BSMonths,"&gt;="&amp;AO$57,BSMonths,"&lt;="&amp;AO$4)=1,"Yes","No"))</f>
        <v>No</v>
      </c>
      <c r="AP53" s="143" t="str">
        <f aca="false">IF(AND(ISTEXT(AO53),AP57&lt;AP$4-6),"No",IF(COUNTIFS(BSMonths,"&gt;="&amp;AP$57,BSMonths,"&lt;="&amp;AP$4)=1,"Yes","No"))</f>
        <v>Yes</v>
      </c>
      <c r="AQ53" s="143" t="str">
        <f aca="false">IF(AND(ISTEXT(AP53),AQ57&lt;AQ$4-6),"No",IF(COUNTIFS(BSMonths,"&gt;="&amp;AQ$57,BSMonths,"&lt;="&amp;AQ$4)=1,"Yes","No"))</f>
        <v>No</v>
      </c>
      <c r="AR53" s="143" t="str">
        <f aca="false">IF(AND(ISTEXT(AQ53),AR57&lt;AR$4-6),"No",IF(COUNTIFS(BSMonths,"&gt;="&amp;AR$57,BSMonths,"&lt;="&amp;AR$4)=1,"Yes","No"))</f>
        <v>No</v>
      </c>
      <c r="AS53" s="143" t="str">
        <f aca="false">IF(AND(ISTEXT(AR53),AS57&lt;AS$4-6),"No",IF(COUNTIFS(BSMonths,"&gt;="&amp;AS$57,BSMonths,"&lt;="&amp;AS$4)=1,"Yes","No"))</f>
        <v>No</v>
      </c>
      <c r="AT53" s="143" t="str">
        <f aca="false">IF(AND(ISTEXT(AS53),AT57&lt;AT$4-6),"No",IF(COUNTIFS(BSMonths,"&gt;="&amp;AT$57,BSMonths,"&lt;="&amp;AT$4)=1,"Yes","No"))</f>
        <v>No</v>
      </c>
      <c r="AU53" s="143" t="str">
        <f aca="false">IF(AND(ISTEXT(AT53),AU57&lt;AU$4-6),"No",IF(COUNTIFS(BSMonths,"&gt;="&amp;AU$57,BSMonths,"&lt;="&amp;AU$4)=1,"Yes","No"))</f>
        <v>No</v>
      </c>
      <c r="AV53" s="143" t="str">
        <f aca="false">IF(AND(ISTEXT(AU53),AV57&lt;AV$4-6),"No",IF(COUNTIFS(BSMonths,"&gt;="&amp;AV$57,BSMonths,"&lt;="&amp;AV$4)=1,"Yes","No"))</f>
        <v>No</v>
      </c>
      <c r="AW53" s="143" t="str">
        <f aca="false">IF(AND(ISTEXT(AV53),AW57&lt;AW$4-6),"No",IF(COUNTIFS(BSMonths,"&gt;="&amp;AW$57,BSMonths,"&lt;="&amp;AW$4)=1,"Yes","No"))</f>
        <v>No</v>
      </c>
      <c r="AX53" s="143" t="str">
        <f aca="false">IF(AND(ISTEXT(AW53),AX57&lt;AX$4-6),"No",IF(COUNTIFS(BSMonths,"&gt;="&amp;AX$57,BSMonths,"&lt;="&amp;AX$4)=1,"Yes","No"))</f>
        <v>No</v>
      </c>
      <c r="AY53" s="143" t="str">
        <f aca="false">IF(AND(ISTEXT(AX53),AY57&lt;AY$4-6),"No",IF(COUNTIFS(BSMonths,"&gt;="&amp;AY$57,BSMonths,"&lt;="&amp;AY$4)=1,"Yes","No"))</f>
        <v>Yes</v>
      </c>
      <c r="AZ53" s="143" t="str">
        <f aca="false">IF(AND(ISTEXT(AY53),AZ57&lt;AZ$4-6),"No",IF(COUNTIFS(BSMonths,"&gt;="&amp;AZ$57,BSMonths,"&lt;="&amp;AZ$4)=1,"Yes","No"))</f>
        <v>No</v>
      </c>
      <c r="BA53" s="143" t="str">
        <f aca="false">IF(AND(ISTEXT(AZ53),BA57&lt;BA$4-6),"No",IF(COUNTIFS(BSMonths,"&gt;="&amp;BA$57,BSMonths,"&lt;="&amp;BA$4)=1,"Yes","No"))</f>
        <v>No</v>
      </c>
      <c r="BB53" s="143" t="str">
        <f aca="false">IF(AND(ISTEXT(BA53),BB57&lt;BB$4-6),"No",IF(COUNTIFS(BSMonths,"&gt;="&amp;BB$57,BSMonths,"&lt;="&amp;BB$4)=1,"Yes","No"))</f>
        <v>No</v>
      </c>
      <c r="BC53" s="143" t="str">
        <f aca="false">IF(AND(ISTEXT(BB53),BC57&lt;BC$4-6),"No",IF(COUNTIFS(BSMonths,"&gt;="&amp;BC$57,BSMonths,"&lt;="&amp;BC$4)=1,"Yes","No"))</f>
        <v>No</v>
      </c>
      <c r="BD53" s="144"/>
      <c r="BE53" s="144"/>
      <c r="BF53" s="144"/>
      <c r="BG53" s="144"/>
      <c r="BH53" s="144"/>
    </row>
    <row r="54" s="35" customFormat="true" ht="15.75" hidden="false" customHeight="true" outlineLevel="0" collapsed="false">
      <c r="A54" s="132"/>
      <c r="B54" s="22" t="s">
        <v>416</v>
      </c>
      <c r="C54" s="145" t="n">
        <f aca="false">IF(C53="Yes",1+IF(Assumptions!$C$65="Subsequent",ROUNDDOWN((C57-DATE(YEAR(C57),MONTH(C57),0))/7,0),0),IF(ISTEXT(B54),ROUNDUP((C$4-C57)/7,0)+IF(Assumptions!$C$65="Subsequent",ROUNDDOWN((C57-DATE(YEAR(C57),MONTH(C57),0))/7,0),0),B54+1))</f>
        <v>8</v>
      </c>
      <c r="D54" s="145" t="n">
        <f aca="false">IF(D53="Yes",1+IF(Assumptions!$C$65="Subsequent",ROUNDDOWN((D57-DATE(YEAR(D57),MONTH(D57),0))/7,0),0),IF(ISTEXT(C54),ROUNDUP((D$4-D57)/7,0)+IF(Assumptions!$C$65="Subsequent",ROUNDDOWN((D57-DATE(YEAR(D57),MONTH(D57),0))/7,0),0),C54+1))</f>
        <v>9</v>
      </c>
      <c r="E54" s="145" t="n">
        <f aca="false">IF(E53="Yes",1+IF(Assumptions!$C$65="Subsequent",ROUNDDOWN((E57-DATE(YEAR(E57),MONTH(E57),0))/7,0),0),IF(ISTEXT(D54),ROUNDUP((E$4-E57)/7,0)+IF(Assumptions!$C$65="Subsequent",ROUNDDOWN((E57-DATE(YEAR(E57),MONTH(E57),0))/7,0),0),D54+1))</f>
        <v>10</v>
      </c>
      <c r="F54" s="145" t="n">
        <f aca="false">IF(F53="Yes",1+IF(Assumptions!$C$65="Subsequent",ROUNDDOWN((F57-DATE(YEAR(F57),MONTH(F57),0))/7,0),0),IF(ISTEXT(E54),ROUNDUP((F$4-F57)/7,0)+IF(Assumptions!$C$65="Subsequent",ROUNDDOWN((F57-DATE(YEAR(F57),MONTH(F57),0))/7,0),0),E54+1))</f>
        <v>11</v>
      </c>
      <c r="G54" s="145" t="n">
        <f aca="false">IF(G53="Yes",1+IF(Assumptions!$C$65="Subsequent",ROUNDDOWN((G57-DATE(YEAR(G57),MONTH(G57),0))/7,0),0),IF(ISTEXT(F54),ROUNDUP((G$4-G57)/7,0)+IF(Assumptions!$C$65="Subsequent",ROUNDDOWN((G57-DATE(YEAR(G57),MONTH(G57),0))/7,0),0),F54+1))</f>
        <v>4</v>
      </c>
      <c r="H54" s="145" t="n">
        <f aca="false">IF(H53="Yes",1+IF(Assumptions!$C$65="Subsequent",ROUNDDOWN((H57-DATE(YEAR(H57),MONTH(H57),0))/7,0),0),IF(ISTEXT(G54),ROUNDUP((H$4-H57)/7,0)+IF(Assumptions!$C$65="Subsequent",ROUNDDOWN((H57-DATE(YEAR(H57),MONTH(H57),0))/7,0),0),G54+1))</f>
        <v>5</v>
      </c>
      <c r="I54" s="145" t="n">
        <f aca="false">IF(I53="Yes",1+IF(Assumptions!$C$65="Subsequent",ROUNDDOWN((I57-DATE(YEAR(I57),MONTH(I57),0))/7,0),0),IF(ISTEXT(H54),ROUNDUP((I$4-I57)/7,0)+IF(Assumptions!$C$65="Subsequent",ROUNDDOWN((I57-DATE(YEAR(I57),MONTH(I57),0))/7,0),0),H54+1))</f>
        <v>6</v>
      </c>
      <c r="J54" s="145" t="n">
        <f aca="false">IF(J53="Yes",1+IF(Assumptions!$C$65="Subsequent",ROUNDDOWN((J57-DATE(YEAR(J57),MONTH(J57),0))/7,0),0),IF(ISTEXT(I54),ROUNDUP((J$4-J57)/7,0)+IF(Assumptions!$C$65="Subsequent",ROUNDDOWN((J57-DATE(YEAR(J57),MONTH(J57),0))/7,0),0),I54+1))</f>
        <v>7</v>
      </c>
      <c r="K54" s="145" t="n">
        <f aca="false">IF(K53="Yes",1+IF(Assumptions!$C$65="Subsequent",ROUNDDOWN((K57-DATE(YEAR(K57),MONTH(K57),0))/7,0),0),IF(ISTEXT(J54),ROUNDUP((K$4-K57)/7,0)+IF(Assumptions!$C$65="Subsequent",ROUNDDOWN((K57-DATE(YEAR(K57),MONTH(K57),0))/7,0),0),J54+1))</f>
        <v>8</v>
      </c>
      <c r="L54" s="145" t="n">
        <f aca="false">IF(L53="Yes",1+IF(Assumptions!$C$65="Subsequent",ROUNDDOWN((L57-DATE(YEAR(L57),MONTH(L57),0))/7,0),0),IF(ISTEXT(K54),ROUNDUP((L$4-L57)/7,0)+IF(Assumptions!$C$65="Subsequent",ROUNDDOWN((L57-DATE(YEAR(L57),MONTH(L57),0))/7,0),0),K54+1))</f>
        <v>9</v>
      </c>
      <c r="M54" s="145" t="n">
        <f aca="false">IF(M53="Yes",1+IF(Assumptions!$C$65="Subsequent",ROUNDDOWN((M57-DATE(YEAR(M57),MONTH(M57),0))/7,0),0),IF(ISTEXT(L54),ROUNDUP((M$4-M57)/7,0)+IF(Assumptions!$C$65="Subsequent",ROUNDDOWN((M57-DATE(YEAR(M57),MONTH(M57),0))/7,0),0),L54+1))</f>
        <v>10</v>
      </c>
      <c r="N54" s="145" t="n">
        <f aca="false">IF(N53="Yes",1+IF(Assumptions!$C$65="Subsequent",ROUNDDOWN((N57-DATE(YEAR(N57),MONTH(N57),0))/7,0),0),IF(ISTEXT(M54),ROUNDUP((N$4-N57)/7,0)+IF(Assumptions!$C$65="Subsequent",ROUNDDOWN((N57-DATE(YEAR(N57),MONTH(N57),0))/7,0),0),M54+1))</f>
        <v>11</v>
      </c>
      <c r="O54" s="145" t="n">
        <f aca="false">IF(O53="Yes",1+IF(Assumptions!$C$65="Subsequent",ROUNDDOWN((O57-DATE(YEAR(O57),MONTH(O57),0))/7,0),0),IF(ISTEXT(N54),ROUNDUP((O$4-O57)/7,0)+IF(Assumptions!$C$65="Subsequent",ROUNDDOWN((O57-DATE(YEAR(O57),MONTH(O57),0))/7,0),0),N54+1))</f>
        <v>12</v>
      </c>
      <c r="P54" s="145" t="n">
        <f aca="false">IF(P53="Yes",1+IF(Assumptions!$C$65="Subsequent",ROUNDDOWN((P57-DATE(YEAR(P57),MONTH(P57),0))/7,0),0),IF(ISTEXT(O54),ROUNDUP((P$4-P57)/7,0)+IF(Assumptions!$C$65="Subsequent",ROUNDDOWN((P57-DATE(YEAR(P57),MONTH(P57),0))/7,0),0),O54+1))</f>
        <v>4</v>
      </c>
      <c r="Q54" s="145" t="n">
        <f aca="false">IF(Q53="Yes",1+IF(Assumptions!$C$65="Subsequent",ROUNDDOWN((Q57-DATE(YEAR(Q57),MONTH(Q57),0))/7,0),0),IF(ISTEXT(P54),ROUNDUP((Q$4-Q57)/7,0)+IF(Assumptions!$C$65="Subsequent",ROUNDDOWN((Q57-DATE(YEAR(Q57),MONTH(Q57),0))/7,0),0),P54+1))</f>
        <v>5</v>
      </c>
      <c r="R54" s="145" t="n">
        <f aca="false">IF(R53="Yes",1+IF(Assumptions!$C$65="Subsequent",ROUNDDOWN((R57-DATE(YEAR(R57),MONTH(R57),0))/7,0),0),IF(ISTEXT(Q54),ROUNDUP((R$4-R57)/7,0)+IF(Assumptions!$C$65="Subsequent",ROUNDDOWN((R57-DATE(YEAR(R57),MONTH(R57),0))/7,0),0),Q54+1))</f>
        <v>6</v>
      </c>
      <c r="S54" s="145" t="n">
        <f aca="false">IF(S53="Yes",1+IF(Assumptions!$C$65="Subsequent",ROUNDDOWN((S57-DATE(YEAR(S57),MONTH(S57),0))/7,0),0),IF(ISTEXT(R54),ROUNDUP((S$4-S57)/7,0)+IF(Assumptions!$C$65="Subsequent",ROUNDDOWN((S57-DATE(YEAR(S57),MONTH(S57),0))/7,0),0),R54+1))</f>
        <v>7</v>
      </c>
      <c r="T54" s="145" t="n">
        <f aca="false">IF(T53="Yes",1+IF(Assumptions!$C$65="Subsequent",ROUNDDOWN((T57-DATE(YEAR(T57),MONTH(T57),0))/7,0),0),IF(ISTEXT(S54),ROUNDUP((T$4-T57)/7,0)+IF(Assumptions!$C$65="Subsequent",ROUNDDOWN((T57-DATE(YEAR(T57),MONTH(T57),0))/7,0),0),S54+1))</f>
        <v>8</v>
      </c>
      <c r="U54" s="145" t="n">
        <f aca="false">IF(U53="Yes",1+IF(Assumptions!$C$65="Subsequent",ROUNDDOWN((U57-DATE(YEAR(U57),MONTH(U57),0))/7,0),0),IF(ISTEXT(T54),ROUNDUP((U$4-U57)/7,0)+IF(Assumptions!$C$65="Subsequent",ROUNDDOWN((U57-DATE(YEAR(U57),MONTH(U57),0))/7,0),0),T54+1))</f>
        <v>9</v>
      </c>
      <c r="V54" s="145" t="n">
        <f aca="false">IF(V53="Yes",1+IF(Assumptions!$C$65="Subsequent",ROUNDDOWN((V57-DATE(YEAR(V57),MONTH(V57),0))/7,0),0),IF(ISTEXT(U54),ROUNDUP((V$4-V57)/7,0)+IF(Assumptions!$C$65="Subsequent",ROUNDDOWN((V57-DATE(YEAR(V57),MONTH(V57),0))/7,0),0),U54+1))</f>
        <v>10</v>
      </c>
      <c r="W54" s="145" t="n">
        <f aca="false">IF(W53="Yes",1+IF(Assumptions!$C$65="Subsequent",ROUNDDOWN((W57-DATE(YEAR(W57),MONTH(W57),0))/7,0),0),IF(ISTEXT(V54),ROUNDUP((W$4-W57)/7,0)+IF(Assumptions!$C$65="Subsequent",ROUNDDOWN((W57-DATE(YEAR(W57),MONTH(W57),0))/7,0),0),V54+1))</f>
        <v>11</v>
      </c>
      <c r="X54" s="145" t="n">
        <f aca="false">IF(X53="Yes",1+IF(Assumptions!$C$65="Subsequent",ROUNDDOWN((X57-DATE(YEAR(X57),MONTH(X57),0))/7,0),0),IF(ISTEXT(W54),ROUNDUP((X$4-X57)/7,0)+IF(Assumptions!$C$65="Subsequent",ROUNDDOWN((X57-DATE(YEAR(X57),MONTH(X57),0))/7,0),0),W54+1))</f>
        <v>4</v>
      </c>
      <c r="Y54" s="145" t="n">
        <f aca="false">IF(Y53="Yes",1+IF(Assumptions!$C$65="Subsequent",ROUNDDOWN((Y57-DATE(YEAR(Y57),MONTH(Y57),0))/7,0),0),IF(ISTEXT(X54),ROUNDUP((Y$4-Y57)/7,0)+IF(Assumptions!$C$65="Subsequent",ROUNDDOWN((Y57-DATE(YEAR(Y57),MONTH(Y57),0))/7,0),0),X54+1))</f>
        <v>5</v>
      </c>
      <c r="Z54" s="145" t="n">
        <f aca="false">IF(Z53="Yes",1+IF(Assumptions!$C$65="Subsequent",ROUNDDOWN((Z57-DATE(YEAR(Z57),MONTH(Z57),0))/7,0),0),IF(ISTEXT(Y54),ROUNDUP((Z$4-Z57)/7,0)+IF(Assumptions!$C$65="Subsequent",ROUNDDOWN((Z57-DATE(YEAR(Z57),MONTH(Z57),0))/7,0),0),Y54+1))</f>
        <v>6</v>
      </c>
      <c r="AA54" s="145" t="n">
        <f aca="false">IF(AA53="Yes",1+IF(Assumptions!$C$65="Subsequent",ROUNDDOWN((AA57-DATE(YEAR(AA57),MONTH(AA57),0))/7,0),0),IF(ISTEXT(Z54),ROUNDUP((AA$4-AA57)/7,0)+IF(Assumptions!$C$65="Subsequent",ROUNDDOWN((AA57-DATE(YEAR(AA57),MONTH(AA57),0))/7,0),0),Z54+1))</f>
        <v>7</v>
      </c>
      <c r="AB54" s="145" t="n">
        <f aca="false">IF(AB53="Yes",1+IF(Assumptions!$C$65="Subsequent",ROUNDDOWN((AB57-DATE(YEAR(AB57),MONTH(AB57),0))/7,0),0),IF(ISTEXT(AA54),ROUNDUP((AB$4-AB57)/7,0)+IF(Assumptions!$C$65="Subsequent",ROUNDDOWN((AB57-DATE(YEAR(AB57),MONTH(AB57),0))/7,0),0),AA54+1))</f>
        <v>8</v>
      </c>
      <c r="AC54" s="145" t="n">
        <f aca="false">IF(AC53="Yes",1+IF(Assumptions!$C$65="Subsequent",ROUNDDOWN((AC57-DATE(YEAR(AC57),MONTH(AC57),0))/7,0),0),IF(ISTEXT(AB54),ROUNDUP((AC$4-AC57)/7,0)+IF(Assumptions!$C$65="Subsequent",ROUNDDOWN((AC57-DATE(YEAR(AC57),MONTH(AC57),0))/7,0),0),AB54+1))</f>
        <v>9</v>
      </c>
      <c r="AD54" s="145" t="n">
        <f aca="false">IF(AD53="Yes",1+IF(Assumptions!$C$65="Subsequent",ROUNDDOWN((AD57-DATE(YEAR(AD57),MONTH(AD57),0))/7,0),0),IF(ISTEXT(AC54),ROUNDUP((AD$4-AD57)/7,0)+IF(Assumptions!$C$65="Subsequent",ROUNDDOWN((AD57-DATE(YEAR(AD57),MONTH(AD57),0))/7,0),0),AC54+1))</f>
        <v>10</v>
      </c>
      <c r="AE54" s="145" t="n">
        <f aca="false">IF(AE53="Yes",1+IF(Assumptions!$C$65="Subsequent",ROUNDDOWN((AE57-DATE(YEAR(AE57),MONTH(AE57),0))/7,0),0),IF(ISTEXT(AD54),ROUNDUP((AE$4-AE57)/7,0)+IF(Assumptions!$C$65="Subsequent",ROUNDDOWN((AE57-DATE(YEAR(AE57),MONTH(AE57),0))/7,0),0),AD54+1))</f>
        <v>11</v>
      </c>
      <c r="AF54" s="145" t="n">
        <f aca="false">IF(AF53="Yes",1+IF(Assumptions!$C$65="Subsequent",ROUNDDOWN((AF57-DATE(YEAR(AF57),MONTH(AF57),0))/7,0),0),IF(ISTEXT(AE54),ROUNDUP((AF$4-AF57)/7,0)+IF(Assumptions!$C$65="Subsequent",ROUNDDOWN((AF57-DATE(YEAR(AF57),MONTH(AF57),0))/7,0),0),AE54+1))</f>
        <v>12</v>
      </c>
      <c r="AG54" s="145" t="n">
        <f aca="false">IF(AG53="Yes",1+IF(Assumptions!$C$65="Subsequent",ROUNDDOWN((AG57-DATE(YEAR(AG57),MONTH(AG57),0))/7,0),0),IF(ISTEXT(AF54),ROUNDUP((AG$4-AG57)/7,0)+IF(Assumptions!$C$65="Subsequent",ROUNDDOWN((AG57-DATE(YEAR(AG57),MONTH(AG57),0))/7,0),0),AF54+1))</f>
        <v>4</v>
      </c>
      <c r="AH54" s="145" t="n">
        <f aca="false">IF(AH53="Yes",1+IF(Assumptions!$C$65="Subsequent",ROUNDDOWN((AH57-DATE(YEAR(AH57),MONTH(AH57),0))/7,0),0),IF(ISTEXT(AG54),ROUNDUP((AH$4-AH57)/7,0)+IF(Assumptions!$C$65="Subsequent",ROUNDDOWN((AH57-DATE(YEAR(AH57),MONTH(AH57),0))/7,0),0),AG54+1))</f>
        <v>5</v>
      </c>
      <c r="AI54" s="145" t="n">
        <f aca="false">IF(AI53="Yes",1+IF(Assumptions!$C$65="Subsequent",ROUNDDOWN((AI57-DATE(YEAR(AI57),MONTH(AI57),0))/7,0),0),IF(ISTEXT(AH54),ROUNDUP((AI$4-AI57)/7,0)+IF(Assumptions!$C$65="Subsequent",ROUNDDOWN((AI57-DATE(YEAR(AI57),MONTH(AI57),0))/7,0),0),AH54+1))</f>
        <v>6</v>
      </c>
      <c r="AJ54" s="145" t="n">
        <f aca="false">IF(AJ53="Yes",1+IF(Assumptions!$C$65="Subsequent",ROUNDDOWN((AJ57-DATE(YEAR(AJ57),MONTH(AJ57),0))/7,0),0),IF(ISTEXT(AI54),ROUNDUP((AJ$4-AJ57)/7,0)+IF(Assumptions!$C$65="Subsequent",ROUNDDOWN((AJ57-DATE(YEAR(AJ57),MONTH(AJ57),0))/7,0),0),AI54+1))</f>
        <v>7</v>
      </c>
      <c r="AK54" s="145" t="n">
        <f aca="false">IF(AK53="Yes",1+IF(Assumptions!$C$65="Subsequent",ROUNDDOWN((AK57-DATE(YEAR(AK57),MONTH(AK57),0))/7,0),0),IF(ISTEXT(AJ54),ROUNDUP((AK$4-AK57)/7,0)+IF(Assumptions!$C$65="Subsequent",ROUNDDOWN((AK57-DATE(YEAR(AK57),MONTH(AK57),0))/7,0),0),AJ54+1))</f>
        <v>8</v>
      </c>
      <c r="AL54" s="145" t="n">
        <f aca="false">IF(AL53="Yes",1+IF(Assumptions!$C$65="Subsequent",ROUNDDOWN((AL57-DATE(YEAR(AL57),MONTH(AL57),0))/7,0),0),IF(ISTEXT(AK54),ROUNDUP((AL$4-AL57)/7,0)+IF(Assumptions!$C$65="Subsequent",ROUNDDOWN((AL57-DATE(YEAR(AL57),MONTH(AL57),0))/7,0),0),AK54+1))</f>
        <v>9</v>
      </c>
      <c r="AM54" s="145" t="n">
        <f aca="false">IF(AM53="Yes",1+IF(Assumptions!$C$65="Subsequent",ROUNDDOWN((AM57-DATE(YEAR(AM57),MONTH(AM57),0))/7,0),0),IF(ISTEXT(AL54),ROUNDUP((AM$4-AM57)/7,0)+IF(Assumptions!$C$65="Subsequent",ROUNDDOWN((AM57-DATE(YEAR(AM57),MONTH(AM57),0))/7,0),0),AL54+1))</f>
        <v>10</v>
      </c>
      <c r="AN54" s="145" t="n">
        <f aca="false">IF(AN53="Yes",1+IF(Assumptions!$C$65="Subsequent",ROUNDDOWN((AN57-DATE(YEAR(AN57),MONTH(AN57),0))/7,0),0),IF(ISTEXT(AM54),ROUNDUP((AN$4-AN57)/7,0)+IF(Assumptions!$C$65="Subsequent",ROUNDDOWN((AN57-DATE(YEAR(AN57),MONTH(AN57),0))/7,0),0),AM54+1))</f>
        <v>11</v>
      </c>
      <c r="AO54" s="145" t="n">
        <f aca="false">IF(AO53="Yes",1+IF(Assumptions!$C$65="Subsequent",ROUNDDOWN((AO57-DATE(YEAR(AO57),MONTH(AO57),0))/7,0),0),IF(ISTEXT(AN54),ROUNDUP((AO$4-AO57)/7,0)+IF(Assumptions!$C$65="Subsequent",ROUNDDOWN((AO57-DATE(YEAR(AO57),MONTH(AO57),0))/7,0),0),AN54+1))</f>
        <v>12</v>
      </c>
      <c r="AP54" s="145" t="n">
        <f aca="false">IF(AP53="Yes",1+IF(Assumptions!$C$65="Subsequent",ROUNDDOWN((AP57-DATE(YEAR(AP57),MONTH(AP57),0))/7,0),0),IF(ISTEXT(AO54),ROUNDUP((AP$4-AP57)/7,0)+IF(Assumptions!$C$65="Subsequent",ROUNDDOWN((AP57-DATE(YEAR(AP57),MONTH(AP57),0))/7,0),0),AO54+1))</f>
        <v>4</v>
      </c>
      <c r="AQ54" s="145" t="n">
        <f aca="false">IF(AQ53="Yes",1+IF(Assumptions!$C$65="Subsequent",ROUNDDOWN((AQ57-DATE(YEAR(AQ57),MONTH(AQ57),0))/7,0),0),IF(ISTEXT(AP54),ROUNDUP((AQ$4-AQ57)/7,0)+IF(Assumptions!$C$65="Subsequent",ROUNDDOWN((AQ57-DATE(YEAR(AQ57),MONTH(AQ57),0))/7,0),0),AP54+1))</f>
        <v>5</v>
      </c>
      <c r="AR54" s="145" t="n">
        <f aca="false">IF(AR53="Yes",1+IF(Assumptions!$C$65="Subsequent",ROUNDDOWN((AR57-DATE(YEAR(AR57),MONTH(AR57),0))/7,0),0),IF(ISTEXT(AQ54),ROUNDUP((AR$4-AR57)/7,0)+IF(Assumptions!$C$65="Subsequent",ROUNDDOWN((AR57-DATE(YEAR(AR57),MONTH(AR57),0))/7,0),0),AQ54+1))</f>
        <v>6</v>
      </c>
      <c r="AS54" s="145" t="n">
        <f aca="false">IF(AS53="Yes",1+IF(Assumptions!$C$65="Subsequent",ROUNDDOWN((AS57-DATE(YEAR(AS57),MONTH(AS57),0))/7,0),0),IF(ISTEXT(AR54),ROUNDUP((AS$4-AS57)/7,0)+IF(Assumptions!$C$65="Subsequent",ROUNDDOWN((AS57-DATE(YEAR(AS57),MONTH(AS57),0))/7,0),0),AR54+1))</f>
        <v>7</v>
      </c>
      <c r="AT54" s="145" t="n">
        <f aca="false">IF(AT53="Yes",1+IF(Assumptions!$C$65="Subsequent",ROUNDDOWN((AT57-DATE(YEAR(AT57),MONTH(AT57),0))/7,0),0),IF(ISTEXT(AS54),ROUNDUP((AT$4-AT57)/7,0)+IF(Assumptions!$C$65="Subsequent",ROUNDDOWN((AT57-DATE(YEAR(AT57),MONTH(AT57),0))/7,0),0),AS54+1))</f>
        <v>8</v>
      </c>
      <c r="AU54" s="145" t="n">
        <f aca="false">IF(AU53="Yes",1+IF(Assumptions!$C$65="Subsequent",ROUNDDOWN((AU57-DATE(YEAR(AU57),MONTH(AU57),0))/7,0),0),IF(ISTEXT(AT54),ROUNDUP((AU$4-AU57)/7,0)+IF(Assumptions!$C$65="Subsequent",ROUNDDOWN((AU57-DATE(YEAR(AU57),MONTH(AU57),0))/7,0),0),AT54+1))</f>
        <v>9</v>
      </c>
      <c r="AV54" s="145" t="n">
        <f aca="false">IF(AV53="Yes",1+IF(Assumptions!$C$65="Subsequent",ROUNDDOWN((AV57-DATE(YEAR(AV57),MONTH(AV57),0))/7,0),0),IF(ISTEXT(AU54),ROUNDUP((AV$4-AV57)/7,0)+IF(Assumptions!$C$65="Subsequent",ROUNDDOWN((AV57-DATE(YEAR(AV57),MONTH(AV57),0))/7,0),0),AU54+1))</f>
        <v>10</v>
      </c>
      <c r="AW54" s="145" t="n">
        <f aca="false">IF(AW53="Yes",1+IF(Assumptions!$C$65="Subsequent",ROUNDDOWN((AW57-DATE(YEAR(AW57),MONTH(AW57),0))/7,0),0),IF(ISTEXT(AV54),ROUNDUP((AW$4-AW57)/7,0)+IF(Assumptions!$C$65="Subsequent",ROUNDDOWN((AW57-DATE(YEAR(AW57),MONTH(AW57),0))/7,0),0),AV54+1))</f>
        <v>11</v>
      </c>
      <c r="AX54" s="145" t="n">
        <f aca="false">IF(AX53="Yes",1+IF(Assumptions!$C$65="Subsequent",ROUNDDOWN((AX57-DATE(YEAR(AX57),MONTH(AX57),0))/7,0),0),IF(ISTEXT(AW54),ROUNDUP((AX$4-AX57)/7,0)+IF(Assumptions!$C$65="Subsequent",ROUNDDOWN((AX57-DATE(YEAR(AX57),MONTH(AX57),0))/7,0),0),AW54+1))</f>
        <v>12</v>
      </c>
      <c r="AY54" s="145" t="n">
        <f aca="false">IF(AY53="Yes",1+IF(Assumptions!$C$65="Subsequent",ROUNDDOWN((AY57-DATE(YEAR(AY57),MONTH(AY57),0))/7,0),0),IF(ISTEXT(AX54),ROUNDUP((AY$4-AY57)/7,0)+IF(Assumptions!$C$65="Subsequent",ROUNDDOWN((AY57-DATE(YEAR(AY57),MONTH(AY57),0))/7,0),0),AX54+1))</f>
        <v>4</v>
      </c>
      <c r="AZ54" s="145" t="n">
        <f aca="false">IF(AZ53="Yes",1+IF(Assumptions!$C$65="Subsequent",ROUNDDOWN((AZ57-DATE(YEAR(AZ57),MONTH(AZ57),0))/7,0),0),IF(ISTEXT(AY54),ROUNDUP((AZ$4-AZ57)/7,0)+IF(Assumptions!$C$65="Subsequent",ROUNDDOWN((AZ57-DATE(YEAR(AZ57),MONTH(AZ57),0))/7,0),0),AY54+1))</f>
        <v>5</v>
      </c>
      <c r="BA54" s="145" t="n">
        <f aca="false">IF(BA53="Yes",1+IF(Assumptions!$C$65="Subsequent",ROUNDDOWN((BA57-DATE(YEAR(BA57),MONTH(BA57),0))/7,0),0),IF(ISTEXT(AZ54),ROUNDUP((BA$4-BA57)/7,0)+IF(Assumptions!$C$65="Subsequent",ROUNDDOWN((BA57-DATE(YEAR(BA57),MONTH(BA57),0))/7,0),0),AZ54+1))</f>
        <v>6</v>
      </c>
      <c r="BB54" s="145" t="n">
        <f aca="false">IF(BB53="Yes",1+IF(Assumptions!$C$65="Subsequent",ROUNDDOWN((BB57-DATE(YEAR(BB57),MONTH(BB57),0))/7,0),0),IF(ISTEXT(BA54),ROUNDUP((BB$4-BB57)/7,0)+IF(Assumptions!$C$65="Subsequent",ROUNDDOWN((BB57-DATE(YEAR(BB57),MONTH(BB57),0))/7,0),0),BA54+1))</f>
        <v>7</v>
      </c>
      <c r="BC54" s="145" t="n">
        <f aca="false">IF(BC53="Yes",1+IF(Assumptions!$C$65="Subsequent",ROUNDDOWN((BC57-DATE(YEAR(BC57),MONTH(BC57),0))/7,0),0),IF(ISTEXT(BB54),ROUNDUP((BC$4-BC57)/7,0)+IF(Assumptions!$C$65="Subsequent",ROUNDDOWN((BC57-DATE(YEAR(BC57),MONTH(BC57),0))/7,0),0),BB54+1))</f>
        <v>8</v>
      </c>
      <c r="BD54" s="146"/>
      <c r="BE54" s="146"/>
      <c r="BF54" s="146"/>
      <c r="BG54" s="146"/>
      <c r="BH54" s="146"/>
    </row>
    <row r="55" s="35" customFormat="true" ht="15.75" hidden="false" customHeight="true" outlineLevel="0" collapsed="false">
      <c r="A55" s="132"/>
      <c r="B55" s="22" t="s">
        <v>417</v>
      </c>
      <c r="C55" s="140" t="n">
        <f aca="false">IF(C$34&gt;0,C$34,0)</f>
        <v>16000</v>
      </c>
      <c r="D55" s="140" t="n">
        <f aca="false">(SUMIF(IncState!$A$4:$BG$7,"V1*",IncState!C$4:C$7)*Assumptions!$C$59)+(SUMIF(IncState!$A$4:$BG$7,"V2*",IncState!C$4:C$7)*Assumptions!$C$60)+(SUMIF(IncState!$A$4:$BG$7,"V3*",IncState!C$4:C$7)*Assumptions!$C$61)+(SUMIF(IncState!$A$4:$BG$7,"V4*",IncState!C$4:C$7)*Assumptions!$C$62)</f>
        <v>12750</v>
      </c>
      <c r="E55" s="140" t="n">
        <f aca="false">(SUMIF(IncState!$A$4:$BG$7,"V1*",IncState!D$4:D$7)*Assumptions!$C$59)+(SUMIF(IncState!$A$4:$BG$7,"V2*",IncState!D$4:D$7)*Assumptions!$C$60)+(SUMIF(IncState!$A$4:$BG$7,"V3*",IncState!D$4:D$7)*Assumptions!$C$61)+(SUMIF(IncState!$A$4:$BG$7,"V4*",IncState!D$4:D$7)*Assumptions!$C$62)</f>
        <v>10866.7</v>
      </c>
      <c r="F55" s="140" t="n">
        <f aca="false">(SUMIF(IncState!$A$4:$BG$7,"V1*",IncState!E$4:E$7)*Assumptions!$C$59)+(SUMIF(IncState!$A$4:$BG$7,"V2*",IncState!E$4:E$7)*Assumptions!$C$60)+(SUMIF(IncState!$A$4:$BG$7,"V3*",IncState!E$4:E$7)*Assumptions!$C$61)+(SUMIF(IncState!$A$4:$BG$7,"V4*",IncState!E$4:E$7)*Assumptions!$C$62)</f>
        <v>13360</v>
      </c>
      <c r="G55" s="140" t="n">
        <f aca="false">(SUMIF(IncState!$A$4:$BG$7,"V1*",IncState!F$4:F$7)*Assumptions!$C$59)+(SUMIF(IncState!$A$4:$BG$7,"V2*",IncState!F$4:F$7)*Assumptions!$C$60)+(SUMIF(IncState!$A$4:$BG$7,"V3*",IncState!F$4:F$7)*Assumptions!$C$61)+(SUMIF(IncState!$A$4:$BG$7,"V4*",IncState!F$4:F$7)*Assumptions!$C$62)</f>
        <v>13817</v>
      </c>
      <c r="H55" s="140" t="n">
        <f aca="false">(SUMIF(IncState!$A$4:$BG$7,"V1*",IncState!G$4:G$7)*Assumptions!$C$59)+(SUMIF(IncState!$A$4:$BG$7,"V2*",IncState!G$4:G$7)*Assumptions!$C$60)+(SUMIF(IncState!$A$4:$BG$7,"V3*",IncState!G$4:G$7)*Assumptions!$C$61)+(SUMIF(IncState!$A$4:$BG$7,"V4*",IncState!G$4:G$7)*Assumptions!$C$62)</f>
        <v>13883.25</v>
      </c>
      <c r="I55" s="140" t="n">
        <f aca="false">(SUMIF(IncState!$A$4:$BG$7,"V1*",IncState!H$4:H$7)*Assumptions!$C$59)+(SUMIF(IncState!$A$4:$BG$7,"V2*",IncState!H$4:H$7)*Assumptions!$C$60)+(SUMIF(IncState!$A$4:$BG$7,"V3*",IncState!H$4:H$7)*Assumptions!$C$61)+(SUMIF(IncState!$A$4:$BG$7,"V4*",IncState!H$4:H$7)*Assumptions!$C$62)</f>
        <v>13305.625</v>
      </c>
      <c r="J55" s="140" t="n">
        <f aca="false">(SUMIF(IncState!$A$4:$BG$7,"V1*",IncState!I$4:I$7)*Assumptions!$C$59)+(SUMIF(IncState!$A$4:$BG$7,"V2*",IncState!I$4:I$7)*Assumptions!$C$60)+(SUMIF(IncState!$A$4:$BG$7,"V3*",IncState!I$4:I$7)*Assumptions!$C$61)+(SUMIF(IncState!$A$4:$BG$7,"V4*",IncState!I$4:I$7)*Assumptions!$C$62)</f>
        <v>11568.375</v>
      </c>
      <c r="K55" s="140" t="n">
        <f aca="false">(SUMIF(IncState!$A$4:$BG$7,"V1*",IncState!J$4:J$7)*Assumptions!$C$59)+(SUMIF(IncState!$A$4:$BG$7,"V2*",IncState!J$4:J$7)*Assumptions!$C$60)+(SUMIF(IncState!$A$4:$BG$7,"V3*",IncState!J$4:J$7)*Assumptions!$C$61)+(SUMIF(IncState!$A$4:$BG$7,"V4*",IncState!J$4:J$7)*Assumptions!$C$62)</f>
        <v>13623.75</v>
      </c>
      <c r="L55" s="140" t="n">
        <f aca="false">(SUMIF(IncState!$A$4:$BG$7,"V1*",IncState!K$4:K$7)*Assumptions!$C$59)+(SUMIF(IncState!$A$4:$BG$7,"V2*",IncState!K$4:K$7)*Assumptions!$C$60)+(SUMIF(IncState!$A$4:$BG$7,"V3*",IncState!K$4:K$7)*Assumptions!$C$61)+(SUMIF(IncState!$A$4:$BG$7,"V4*",IncState!K$4:K$7)*Assumptions!$C$62)</f>
        <v>12562.5</v>
      </c>
      <c r="M55" s="140" t="n">
        <f aca="false">(SUMIF(IncState!$A$4:$BG$7,"V1*",IncState!L$4:L$7)*Assumptions!$C$59)+(SUMIF(IncState!$A$4:$BG$7,"V2*",IncState!L$4:L$7)*Assumptions!$C$60)+(SUMIF(IncState!$A$4:$BG$7,"V3*",IncState!L$4:L$7)*Assumptions!$C$61)+(SUMIF(IncState!$A$4:$BG$7,"V4*",IncState!L$4:L$7)*Assumptions!$C$62)</f>
        <v>13240</v>
      </c>
      <c r="N55" s="140" t="n">
        <f aca="false">(SUMIF(IncState!$A$4:$BG$7,"V1*",IncState!M$4:M$7)*Assumptions!$C$59)+(SUMIF(IncState!$A$4:$BG$7,"V2*",IncState!M$4:M$7)*Assumptions!$C$60)+(SUMIF(IncState!$A$4:$BG$7,"V3*",IncState!M$4:M$7)*Assumptions!$C$61)+(SUMIF(IncState!$A$4:$BG$7,"V4*",IncState!M$4:M$7)*Assumptions!$C$62)</f>
        <v>14313.75</v>
      </c>
      <c r="O55" s="140" t="n">
        <f aca="false">(SUMIF(IncState!$A$4:$BG$7,"V1*",IncState!N$4:N$7)*Assumptions!$C$59)+(SUMIF(IncState!$A$4:$BG$7,"V2*",IncState!N$4:N$7)*Assumptions!$C$60)+(SUMIF(IncState!$A$4:$BG$7,"V3*",IncState!N$4:N$7)*Assumptions!$C$61)+(SUMIF(IncState!$A$4:$BG$7,"V4*",IncState!N$4:N$7)*Assumptions!$C$62)</f>
        <v>14227</v>
      </c>
      <c r="P55" s="140" t="n">
        <f aca="false">(SUMIF(IncState!$A$4:$BG$7,"V1*",IncState!O$4:O$7)*Assumptions!$C$59)+(SUMIF(IncState!$A$4:$BG$7,"V2*",IncState!O$4:O$7)*Assumptions!$C$60)+(SUMIF(IncState!$A$4:$BG$7,"V3*",IncState!O$4:O$7)*Assumptions!$C$61)+(SUMIF(IncState!$A$4:$BG$7,"V4*",IncState!O$4:O$7)*Assumptions!$C$62)</f>
        <v>13523.75</v>
      </c>
      <c r="Q55" s="140" t="n">
        <f aca="false">(SUMIF(IncState!$A$4:$BG$7,"V1*",IncState!P$4:P$7)*Assumptions!$C$59)+(SUMIF(IncState!$A$4:$BG$7,"V2*",IncState!P$4:P$7)*Assumptions!$C$60)+(SUMIF(IncState!$A$4:$BG$7,"V3*",IncState!P$4:P$7)*Assumptions!$C$61)+(SUMIF(IncState!$A$4:$BG$7,"V4*",IncState!P$4:P$7)*Assumptions!$C$62)</f>
        <v>15312.5</v>
      </c>
      <c r="R55" s="140" t="n">
        <f aca="false">(SUMIF(IncState!$A$4:$BG$7,"V1*",IncState!Q$4:Q$7)*Assumptions!$C$59)+(SUMIF(IncState!$A$4:$BG$7,"V2*",IncState!Q$4:Q$7)*Assumptions!$C$60)+(SUMIF(IncState!$A$4:$BG$7,"V3*",IncState!Q$4:Q$7)*Assumptions!$C$61)+(SUMIF(IncState!$A$4:$BG$7,"V4*",IncState!Q$4:Q$7)*Assumptions!$C$62)</f>
        <v>13800</v>
      </c>
      <c r="S55" s="140" t="n">
        <f aca="false">(SUMIF(IncState!$A$4:$BG$7,"V1*",IncState!R$4:R$7)*Assumptions!$C$59)+(SUMIF(IncState!$A$4:$BG$7,"V2*",IncState!R$4:R$7)*Assumptions!$C$60)+(SUMIF(IncState!$A$4:$BG$7,"V3*",IncState!R$4:R$7)*Assumptions!$C$61)+(SUMIF(IncState!$A$4:$BG$7,"V4*",IncState!R$4:R$7)*Assumptions!$C$62)</f>
        <v>13404.5</v>
      </c>
      <c r="T55" s="140" t="n">
        <f aca="false">(SUMIF(IncState!$A$4:$BG$7,"V1*",IncState!S$4:S$7)*Assumptions!$C$59)+(SUMIF(IncState!$A$4:$BG$7,"V2*",IncState!S$4:S$7)*Assumptions!$C$60)+(SUMIF(IncState!$A$4:$BG$7,"V3*",IncState!S$4:S$7)*Assumptions!$C$61)+(SUMIF(IncState!$A$4:$BG$7,"V4*",IncState!S$4:S$7)*Assumptions!$C$62)</f>
        <v>14619.375</v>
      </c>
      <c r="U55" s="140" t="n">
        <f aca="false">(SUMIF(IncState!$A$4:$BG$7,"V1*",IncState!T$4:T$7)*Assumptions!$C$59)+(SUMIF(IncState!$A$4:$BG$7,"V2*",IncState!T$4:T$7)*Assumptions!$C$60)+(SUMIF(IncState!$A$4:$BG$7,"V3*",IncState!T$4:T$7)*Assumptions!$C$61)+(SUMIF(IncState!$A$4:$BG$7,"V4*",IncState!T$4:T$7)*Assumptions!$C$62)</f>
        <v>15045</v>
      </c>
      <c r="V55" s="140" t="n">
        <f aca="false">(SUMIF(IncState!$A$4:$BG$7,"V1*",IncState!U$4:U$7)*Assumptions!$C$59)+(SUMIF(IncState!$A$4:$BG$7,"V2*",IncState!U$4:U$7)*Assumptions!$C$60)+(SUMIF(IncState!$A$4:$BG$7,"V3*",IncState!U$4:U$7)*Assumptions!$C$61)+(SUMIF(IncState!$A$4:$BG$7,"V4*",IncState!U$4:U$7)*Assumptions!$C$62)</f>
        <v>15137.875</v>
      </c>
      <c r="W55" s="140" t="n">
        <f aca="false">(SUMIF(IncState!$A$4:$BG$7,"V1*",IncState!V$4:V$7)*Assumptions!$C$59)+(SUMIF(IncState!$A$4:$BG$7,"V2*",IncState!V$4:V$7)*Assumptions!$C$60)+(SUMIF(IncState!$A$4:$BG$7,"V3*",IncState!V$4:V$7)*Assumptions!$C$61)+(SUMIF(IncState!$A$4:$BG$7,"V4*",IncState!V$4:V$7)*Assumptions!$C$62)</f>
        <v>13523.75</v>
      </c>
      <c r="X55" s="140" t="n">
        <f aca="false">(SUMIF(IncState!$A$4:$BG$7,"V1*",IncState!W$4:W$7)*Assumptions!$C$59)+(SUMIF(IncState!$A$4:$BG$7,"V2*",IncState!W$4:W$7)*Assumptions!$C$60)+(SUMIF(IncState!$A$4:$BG$7,"V3*",IncState!W$4:W$7)*Assumptions!$C$61)+(SUMIF(IncState!$A$4:$BG$7,"V4*",IncState!W$4:W$7)*Assumptions!$C$62)</f>
        <v>13623.75</v>
      </c>
      <c r="Y55" s="140" t="n">
        <f aca="false">(SUMIF(IncState!$A$4:$BG$7,"V1*",IncState!X$4:X$7)*Assumptions!$C$59)+(SUMIF(IncState!$A$4:$BG$7,"V2*",IncState!X$4:X$7)*Assumptions!$C$60)+(SUMIF(IncState!$A$4:$BG$7,"V3*",IncState!X$4:X$7)*Assumptions!$C$61)+(SUMIF(IncState!$A$4:$BG$7,"V4*",IncState!X$4:X$7)*Assumptions!$C$62)</f>
        <v>15268.75</v>
      </c>
      <c r="Z55" s="140" t="n">
        <f aca="false">(SUMIF(IncState!$A$4:$BG$7,"V1*",IncState!Y$4:Y$7)*Assumptions!$C$59)+(SUMIF(IncState!$A$4:$BG$7,"V2*",IncState!Y$4:Y$7)*Assumptions!$C$60)+(SUMIF(IncState!$A$4:$BG$7,"V3*",IncState!Y$4:Y$7)*Assumptions!$C$61)+(SUMIF(IncState!$A$4:$BG$7,"V4*",IncState!Y$4:Y$7)*Assumptions!$C$62)</f>
        <v>14618.5</v>
      </c>
      <c r="AA55" s="140" t="n">
        <f aca="false">(SUMIF(IncState!$A$4:$BG$7,"V1*",IncState!Z$4:Z$7)*Assumptions!$C$59)+(SUMIF(IncState!$A$4:$BG$7,"V2*",IncState!Z$4:Z$7)*Assumptions!$C$60)+(SUMIF(IncState!$A$4:$BG$7,"V3*",IncState!Z$4:Z$7)*Assumptions!$C$61)+(SUMIF(IncState!$A$4:$BG$7,"V4*",IncState!Z$4:Z$7)*Assumptions!$C$62)</f>
        <v>15339.75</v>
      </c>
      <c r="AB55" s="140" t="n">
        <f aca="false">(SUMIF(IncState!$A$4:$BG$7,"V1*",IncState!AA$4:AA$7)*Assumptions!$C$59)+(SUMIF(IncState!$A$4:$BG$7,"V2*",IncState!AA$4:AA$7)*Assumptions!$C$60)+(SUMIF(IncState!$A$4:$BG$7,"V3*",IncState!AA$4:AA$7)*Assumptions!$C$61)+(SUMIF(IncState!$A$4:$BG$7,"V4*",IncState!AA$4:AA$7)*Assumptions!$C$62)</f>
        <v>14904.75</v>
      </c>
      <c r="AC55" s="140" t="n">
        <f aca="false">(SUMIF(IncState!$A$4:$BG$7,"V1*",IncState!AB$4:AB$7)*Assumptions!$C$59)+(SUMIF(IncState!$A$4:$BG$7,"V2*",IncState!AB$4:AB$7)*Assumptions!$C$60)+(SUMIF(IncState!$A$4:$BG$7,"V3*",IncState!AB$4:AB$7)*Assumptions!$C$61)+(SUMIF(IncState!$A$4:$BG$7,"V4*",IncState!AB$4:AB$7)*Assumptions!$C$62)</f>
        <v>14826</v>
      </c>
      <c r="AD55" s="140" t="n">
        <f aca="false">(SUMIF(IncState!$A$4:$BG$7,"V1*",IncState!AC$4:AC$7)*Assumptions!$C$59)+(SUMIF(IncState!$A$4:$BG$7,"V2*",IncState!AC$4:AC$7)*Assumptions!$C$60)+(SUMIF(IncState!$A$4:$BG$7,"V3*",IncState!AC$4:AC$7)*Assumptions!$C$61)+(SUMIF(IncState!$A$4:$BG$7,"V4*",IncState!AC$4:AC$7)*Assumptions!$C$62)</f>
        <v>15294.5</v>
      </c>
      <c r="AE55" s="140" t="n">
        <f aca="false">(SUMIF(IncState!$A$4:$BG$7,"V1*",IncState!AD$4:AD$7)*Assumptions!$C$59)+(SUMIF(IncState!$A$4:$BG$7,"V2*",IncState!AD$4:AD$7)*Assumptions!$C$60)+(SUMIF(IncState!$A$4:$BG$7,"V3*",IncState!AD$4:AD$7)*Assumptions!$C$61)+(SUMIF(IncState!$A$4:$BG$7,"V4*",IncState!AD$4:AD$7)*Assumptions!$C$62)</f>
        <v>15318</v>
      </c>
      <c r="AF55" s="140" t="n">
        <f aca="false">(SUMIF(IncState!$A$4:$BG$7,"V1*",IncState!AE$4:AE$7)*Assumptions!$C$59)+(SUMIF(IncState!$A$4:$BG$7,"V2*",IncState!AE$4:AE$7)*Assumptions!$C$60)+(SUMIF(IncState!$A$4:$BG$7,"V3*",IncState!AE$4:AE$7)*Assumptions!$C$61)+(SUMIF(IncState!$A$4:$BG$7,"V4*",IncState!AE$4:AE$7)*Assumptions!$C$62)</f>
        <v>15577.5</v>
      </c>
      <c r="AG55" s="140" t="n">
        <f aca="false">(SUMIF(IncState!$A$4:$BG$7,"V1*",IncState!AF$4:AF$7)*Assumptions!$C$59)+(SUMIF(IncState!$A$4:$BG$7,"V2*",IncState!AF$4:AF$7)*Assumptions!$C$60)+(SUMIF(IncState!$A$4:$BG$7,"V3*",IncState!AF$4:AF$7)*Assumptions!$C$61)+(SUMIF(IncState!$A$4:$BG$7,"V4*",IncState!AF$4:AF$7)*Assumptions!$C$62)</f>
        <v>15050.625</v>
      </c>
      <c r="AH55" s="140" t="n">
        <f aca="false">(SUMIF(IncState!$A$4:$BG$7,"V1*",IncState!AG$4:AG$7)*Assumptions!$C$59)+(SUMIF(IncState!$A$4:$BG$7,"V2*",IncState!AG$4:AG$7)*Assumptions!$C$60)+(SUMIF(IncState!$A$4:$BG$7,"V3*",IncState!AG$4:AG$7)*Assumptions!$C$61)+(SUMIF(IncState!$A$4:$BG$7,"V4*",IncState!AG$4:AG$7)*Assumptions!$C$62)</f>
        <v>16048.75</v>
      </c>
      <c r="AI55" s="140" t="n">
        <f aca="false">(SUMIF(IncState!$A$4:$BG$7,"V1*",IncState!AH$4:AH$7)*Assumptions!$C$59)+(SUMIF(IncState!$A$4:$BG$7,"V2*",IncState!AH$4:AH$7)*Assumptions!$C$60)+(SUMIF(IncState!$A$4:$BG$7,"V3*",IncState!AH$4:AH$7)*Assumptions!$C$61)+(SUMIF(IncState!$A$4:$BG$7,"V4*",IncState!AH$4:AH$7)*Assumptions!$C$62)</f>
        <v>15925</v>
      </c>
      <c r="AJ55" s="140" t="n">
        <f aca="false">(SUMIF(IncState!$A$4:$BG$7,"V1*",IncState!AI$4:AI$7)*Assumptions!$C$59)+(SUMIF(IncState!$A$4:$BG$7,"V2*",IncState!AI$4:AI$7)*Assumptions!$C$60)+(SUMIF(IncState!$A$4:$BG$7,"V3*",IncState!AI$4:AI$7)*Assumptions!$C$61)+(SUMIF(IncState!$A$4:$BG$7,"V4*",IncState!AI$4:AI$7)*Assumptions!$C$62)</f>
        <v>15906.75</v>
      </c>
      <c r="AK55" s="140" t="n">
        <f aca="false">(SUMIF(IncState!$A$4:$BG$7,"V1*",IncState!AJ$4:AJ$7)*Assumptions!$C$59)+(SUMIF(IncState!$A$4:$BG$7,"V2*",IncState!AJ$4:AJ$7)*Assumptions!$C$60)+(SUMIF(IncState!$A$4:$BG$7,"V3*",IncState!AJ$4:AJ$7)*Assumptions!$C$61)+(SUMIF(IncState!$A$4:$BG$7,"V4*",IncState!AJ$4:AJ$7)*Assumptions!$C$62)</f>
        <v>16727</v>
      </c>
      <c r="AL55" s="140" t="n">
        <f aca="false">(SUMIF(IncState!$A$4:$BG$7,"V1*",IncState!AK$4:AK$7)*Assumptions!$C$59)+(SUMIF(IncState!$A$4:$BG$7,"V2*",IncState!AK$4:AK$7)*Assumptions!$C$60)+(SUMIF(IncState!$A$4:$BG$7,"V3*",IncState!AK$4:AK$7)*Assumptions!$C$61)+(SUMIF(IncState!$A$4:$BG$7,"V4*",IncState!AK$4:AK$7)*Assumptions!$C$62)</f>
        <v>15903</v>
      </c>
      <c r="AM55" s="140" t="n">
        <f aca="false">(SUMIF(IncState!$A$4:$BG$7,"V1*",IncState!AL$4:AL$7)*Assumptions!$C$59)+(SUMIF(IncState!$A$4:$BG$7,"V2*",IncState!AL$4:AL$7)*Assumptions!$C$60)+(SUMIF(IncState!$A$4:$BG$7,"V3*",IncState!AL$4:AL$7)*Assumptions!$C$61)+(SUMIF(IncState!$A$4:$BG$7,"V4*",IncState!AL$4:AL$7)*Assumptions!$C$62)</f>
        <v>15960</v>
      </c>
      <c r="AN55" s="140" t="n">
        <f aca="false">(SUMIF(IncState!$A$4:$BG$7,"V1*",IncState!AM$4:AM$7)*Assumptions!$C$59)+(SUMIF(IncState!$A$4:$BG$7,"V2*",IncState!AM$4:AM$7)*Assumptions!$C$60)+(SUMIF(IncState!$A$4:$BG$7,"V3*",IncState!AM$4:AM$7)*Assumptions!$C$61)+(SUMIF(IncState!$A$4:$BG$7,"V4*",IncState!AM$4:AM$7)*Assumptions!$C$62)</f>
        <v>16458.75</v>
      </c>
      <c r="AO55" s="140" t="n">
        <f aca="false">(SUMIF(IncState!$A$4:$BG$7,"V1*",IncState!AN$4:AN$7)*Assumptions!$C$59)+(SUMIF(IncState!$A$4:$BG$7,"V2*",IncState!AN$4:AN$7)*Assumptions!$C$60)+(SUMIF(IncState!$A$4:$BG$7,"V3*",IncState!AN$4:AN$7)*Assumptions!$C$61)+(SUMIF(IncState!$A$4:$BG$7,"V4*",IncState!AN$4:AN$7)*Assumptions!$C$62)</f>
        <v>15567.75</v>
      </c>
      <c r="AP55" s="140" t="n">
        <f aca="false">(SUMIF(IncState!$A$4:$BG$7,"V1*",IncState!AO$4:AO$7)*Assumptions!$C$59)+(SUMIF(IncState!$A$4:$BG$7,"V2*",IncState!AO$4:AO$7)*Assumptions!$C$60)+(SUMIF(IncState!$A$4:$BG$7,"V3*",IncState!AO$4:AO$7)*Assumptions!$C$61)+(SUMIF(IncState!$A$4:$BG$7,"V4*",IncState!AO$4:AO$7)*Assumptions!$C$62)</f>
        <v>16672.5</v>
      </c>
      <c r="AQ55" s="140" t="n">
        <f aca="false">(SUMIF(IncState!$A$4:$BG$7,"V1*",IncState!AP$4:AP$7)*Assumptions!$C$59)+(SUMIF(IncState!$A$4:$BG$7,"V2*",IncState!AP$4:AP$7)*Assumptions!$C$60)+(SUMIF(IncState!$A$4:$BG$7,"V3*",IncState!AP$4:AP$7)*Assumptions!$C$61)+(SUMIF(IncState!$A$4:$BG$7,"V4*",IncState!AP$4:AP$7)*Assumptions!$C$62)</f>
        <v>14597.1</v>
      </c>
      <c r="AR55" s="140" t="n">
        <f aca="false">(SUMIF(IncState!$A$4:$BG$7,"V1*",IncState!AQ$4:AQ$7)*Assumptions!$C$59)+(SUMIF(IncState!$A$4:$BG$7,"V2*",IncState!AQ$4:AQ$7)*Assumptions!$C$60)+(SUMIF(IncState!$A$4:$BG$7,"V3*",IncState!AQ$4:AQ$7)*Assumptions!$C$61)+(SUMIF(IncState!$A$4:$BG$7,"V4*",IncState!AQ$4:AQ$7)*Assumptions!$C$62)</f>
        <v>13139.85</v>
      </c>
      <c r="AS55" s="140" t="n">
        <f aca="false">(SUMIF(IncState!$A$4:$BG$7,"V1*",IncState!AR$4:AR$7)*Assumptions!$C$59)+(SUMIF(IncState!$A$4:$BG$7,"V2*",IncState!AR$4:AR$7)*Assumptions!$C$60)+(SUMIF(IncState!$A$4:$BG$7,"V3*",IncState!AR$4:AR$7)*Assumptions!$C$61)+(SUMIF(IncState!$A$4:$BG$7,"V4*",IncState!AR$4:AR$7)*Assumptions!$C$62)</f>
        <v>13622.4</v>
      </c>
      <c r="AT55" s="140" t="n">
        <f aca="false">(SUMIF(IncState!$A$4:$BG$7,"V1*",IncState!AS$4:AS$7)*Assumptions!$C$59)+(SUMIF(IncState!$A$4:$BG$7,"V2*",IncState!AS$4:AS$7)*Assumptions!$C$60)+(SUMIF(IncState!$A$4:$BG$7,"V3*",IncState!AS$4:AS$7)*Assumptions!$C$61)+(SUMIF(IncState!$A$4:$BG$7,"V4*",IncState!AS$4:AS$7)*Assumptions!$C$62)</f>
        <v>10076.2</v>
      </c>
      <c r="AU55" s="140" t="n">
        <f aca="false">(SUMIF(IncState!$A$4:$BG$7,"V1*",IncState!AT$4:AT$7)*Assumptions!$C$59)+(SUMIF(IncState!$A$4:$BG$7,"V2*",IncState!AT$4:AT$7)*Assumptions!$C$60)+(SUMIF(IncState!$A$4:$BG$7,"V3*",IncState!AT$4:AT$7)*Assumptions!$C$61)+(SUMIF(IncState!$A$4:$BG$7,"V4*",IncState!AT$4:AT$7)*Assumptions!$C$62)</f>
        <v>8443.81</v>
      </c>
      <c r="AV55" s="140" t="n">
        <f aca="false">(SUMIF(IncState!$A$4:$BG$7,"V1*",IncState!AU$4:AU$7)*Assumptions!$C$59)+(SUMIF(IncState!$A$4:$BG$7,"V2*",IncState!AU$4:AU$7)*Assumptions!$C$60)+(SUMIF(IncState!$A$4:$BG$7,"V3*",IncState!AU$4:AU$7)*Assumptions!$C$61)+(SUMIF(IncState!$A$4:$BG$7,"V4*",IncState!AU$4:AU$7)*Assumptions!$C$62)</f>
        <v>9155.46</v>
      </c>
      <c r="AW55" s="140" t="n">
        <f aca="false">(SUMIF(IncState!$A$4:$BG$7,"V1*",IncState!AV$4:AV$7)*Assumptions!$C$59)+(SUMIF(IncState!$A$4:$BG$7,"V2*",IncState!AV$4:AV$7)*Assumptions!$C$60)+(SUMIF(IncState!$A$4:$BG$7,"V3*",IncState!AV$4:AV$7)*Assumptions!$C$61)+(SUMIF(IncState!$A$4:$BG$7,"V4*",IncState!AV$4:AV$7)*Assumptions!$C$62)</f>
        <v>11841.375</v>
      </c>
      <c r="AX55" s="140" t="n">
        <f aca="false">(SUMIF(IncState!$A$4:$BG$7,"V1*",IncState!AW$4:AW$7)*Assumptions!$C$59)+(SUMIF(IncState!$A$4:$BG$7,"V2*",IncState!AW$4:AW$7)*Assumptions!$C$60)+(SUMIF(IncState!$A$4:$BG$7,"V3*",IncState!AW$4:AW$7)*Assumptions!$C$61)+(SUMIF(IncState!$A$4:$BG$7,"V4*",IncState!AW$4:AW$7)*Assumptions!$C$62)</f>
        <v>16446.64</v>
      </c>
      <c r="AY55" s="140" t="n">
        <f aca="false">(SUMIF(IncState!$A$4:$BG$7,"V1*",IncState!AX$4:AX$7)*Assumptions!$C$59)+(SUMIF(IncState!$A$4:$BG$7,"V2*",IncState!AX$4:AX$7)*Assumptions!$C$60)+(SUMIF(IncState!$A$4:$BG$7,"V3*",IncState!AX$4:AX$7)*Assumptions!$C$61)+(SUMIF(IncState!$A$4:$BG$7,"V4*",IncState!AX$4:AX$7)*Assumptions!$C$62)</f>
        <v>16577.5</v>
      </c>
      <c r="AZ55" s="140" t="n">
        <f aca="false">(SUMIF(IncState!$A$4:$BG$7,"V1*",IncState!AY$4:AY$7)*Assumptions!$C$59)+(SUMIF(IncState!$A$4:$BG$7,"V2*",IncState!AY$4:AY$7)*Assumptions!$C$60)+(SUMIF(IncState!$A$4:$BG$7,"V3*",IncState!AY$4:AY$7)*Assumptions!$C$61)+(SUMIF(IncState!$A$4:$BG$7,"V4*",IncState!AY$4:AY$7)*Assumptions!$C$62)</f>
        <v>16781</v>
      </c>
      <c r="BA55" s="140" t="n">
        <f aca="false">(SUMIF(IncState!$A$4:$BG$7,"V1*",IncState!AZ$4:AZ$7)*Assumptions!$C$59)+(SUMIF(IncState!$A$4:$BG$7,"V2*",IncState!AZ$4:AZ$7)*Assumptions!$C$60)+(SUMIF(IncState!$A$4:$BG$7,"V3*",IncState!AZ$4:AZ$7)*Assumptions!$C$61)+(SUMIF(IncState!$A$4:$BG$7,"V4*",IncState!AZ$4:AZ$7)*Assumptions!$C$62)</f>
        <v>16950.5</v>
      </c>
      <c r="BB55" s="140" t="n">
        <f aca="false">(SUMIF(IncState!$A$4:$BG$7,"V1*",IncState!BA$4:BA$7)*Assumptions!$C$59)+(SUMIF(IncState!$A$4:$BG$7,"V2*",IncState!BA$4:BA$7)*Assumptions!$C$60)+(SUMIF(IncState!$A$4:$BG$7,"V3*",IncState!BA$4:BA$7)*Assumptions!$C$61)+(SUMIF(IncState!$A$4:$BG$7,"V4*",IncState!BA$4:BA$7)*Assumptions!$C$62)</f>
        <v>16712.7</v>
      </c>
      <c r="BC55" s="140" t="n">
        <f aca="false">(SUMIF(IncState!$A$4:$BG$7,"V1*",IncState!BB$4:BB$7)*Assumptions!$C$59)+(SUMIF(IncState!$A$4:$BG$7,"V2*",IncState!BB$4:BB$7)*Assumptions!$C$60)+(SUMIF(IncState!$A$4:$BG$7,"V3*",IncState!BB$4:BB$7)*Assumptions!$C$61)+(SUMIF(IncState!$A$4:$BG$7,"V4*",IncState!BB$4:BB$7)*Assumptions!$C$62)</f>
        <v>16773.6</v>
      </c>
      <c r="BD55" s="146"/>
      <c r="BE55" s="146"/>
      <c r="BF55" s="146"/>
      <c r="BG55" s="146"/>
      <c r="BH55" s="146"/>
    </row>
    <row r="56" s="35" customFormat="true" ht="15.75" hidden="false" customHeight="true" outlineLevel="0" collapsed="false">
      <c r="A56" s="132"/>
      <c r="B56" s="22" t="s">
        <v>418</v>
      </c>
      <c r="C56" s="50" t="n">
        <f aca="false">IF(C$34&lt;0,-C$34,0)</f>
        <v>0</v>
      </c>
      <c r="D56" s="50" t="n">
        <f aca="false">((SUMIF(IncState!$A$7:$BG$59,"*V1*",IncState!C$7:C$59)-SUMIF(CashFlow!$A$27:$BG$31,"*V1*",CashFlow!C$27:C$31))*Assumptions!$C$59)+((SUMIF(IncState!$A$7:$BG$59,"*V2*",IncState!C$7:C$59)-SUMIF(CashFlow!$A$27:$BG$31,"*V2*",CashFlow!C$27:C$31))*Assumptions!$C$60)+((SUMIF(IncState!$A$7:$BG$59,"*V3*",IncState!C$7:C$59)-SUMIF(CashFlow!$A$27:$BG$31,"*V3*",CashFlow!C$27:C$31))*Assumptions!$C$61)+((SUMIF(IncState!$A$7:$BG$59,"*V4*",IncState!C$7:C$59)-SUMIF(CashFlow!$A$27:$BG$31,"*V4*",CashFlow!C$27:C$31))*Assumptions!$C$62)</f>
        <v>9337.5</v>
      </c>
      <c r="E56" s="50" t="n">
        <f aca="false">((SUMIF(IncState!$A$7:$BG$59,"*V1*",IncState!D$7:D$59)-SUMIF(CashFlow!$A$27:$BG$31,"*V1*",CashFlow!D$27:D$31))*Assumptions!$C$59)+((SUMIF(IncState!$A$7:$BG$59,"*V2*",IncState!D$7:D$59)-SUMIF(CashFlow!$A$27:$BG$31,"*V2*",CashFlow!D$27:D$31))*Assumptions!$C$60)+((SUMIF(IncState!$A$7:$BG$59,"*V3*",IncState!D$7:D$59)-SUMIF(CashFlow!$A$27:$BG$31,"*V3*",CashFlow!D$27:D$31))*Assumptions!$C$61)+((SUMIF(IncState!$A$7:$BG$59,"*V4*",IncState!D$7:D$59)-SUMIF(CashFlow!$A$27:$BG$31,"*V4*",CashFlow!D$27:D$31))*Assumptions!$C$62)</f>
        <v>4938.24</v>
      </c>
      <c r="F56" s="50" t="n">
        <f aca="false">((SUMIF(IncState!$A$7:$BG$59,"*V1*",IncState!E$7:E$59)-SUMIF(CashFlow!$A$27:$BG$31,"*V1*",CashFlow!E$27:E$31))*Assumptions!$C$59)+((SUMIF(IncState!$A$7:$BG$59,"*V2*",IncState!E$7:E$59)-SUMIF(CashFlow!$A$27:$BG$31,"*V2*",CashFlow!E$27:E$31))*Assumptions!$C$60)+((SUMIF(IncState!$A$7:$BG$59,"*V3*",IncState!E$7:E$59)-SUMIF(CashFlow!$A$27:$BG$31,"*V3*",CashFlow!E$27:E$31))*Assumptions!$C$61)+((SUMIF(IncState!$A$7:$BG$59,"*V4*",IncState!E$7:E$59)-SUMIF(CashFlow!$A$27:$BG$31,"*V4*",CashFlow!E$27:E$31))*Assumptions!$C$62)</f>
        <v>6960</v>
      </c>
      <c r="G56" s="50" t="n">
        <f aca="false">((SUMIF(IncState!$A$7:$BG$59,"*V1*",IncState!F$7:F$59)-SUMIF(CashFlow!$A$27:$BG$31,"*V1*",CashFlow!F$27:F$31))*Assumptions!$C$59)+((SUMIF(IncState!$A$7:$BG$59,"*V2*",IncState!F$7:F$59)-SUMIF(CashFlow!$A$27:$BG$31,"*V2*",CashFlow!F$27:F$31))*Assumptions!$C$60)+((SUMIF(IncState!$A$7:$BG$59,"*V3*",IncState!F$7:F$59)-SUMIF(CashFlow!$A$27:$BG$31,"*V3*",CashFlow!F$27:F$31))*Assumptions!$C$61)+((SUMIF(IncState!$A$7:$BG$59,"*V4*",IncState!F$7:F$59)-SUMIF(CashFlow!$A$27:$BG$31,"*V4*",CashFlow!F$27:F$31))*Assumptions!$C$62)</f>
        <v>6396</v>
      </c>
      <c r="H56" s="50" t="n">
        <f aca="false">((SUMIF(IncState!$A$7:$BG$59,"*V1*",IncState!G$7:G$59)-SUMIF(CashFlow!$A$27:$BG$31,"*V1*",CashFlow!G$27:G$31))*Assumptions!$C$59)+((SUMIF(IncState!$A$7:$BG$59,"*V2*",IncState!G$7:G$59)-SUMIF(CashFlow!$A$27:$BG$31,"*V2*",CashFlow!G$27:G$31))*Assumptions!$C$60)+((SUMIF(IncState!$A$7:$BG$59,"*V3*",IncState!G$7:G$59)-SUMIF(CashFlow!$A$27:$BG$31,"*V3*",CashFlow!G$27:G$31))*Assumptions!$C$61)+((SUMIF(IncState!$A$7:$BG$59,"*V4*",IncState!G$7:G$59)-SUMIF(CashFlow!$A$27:$BG$31,"*V4*",CashFlow!G$27:G$31))*Assumptions!$C$62)</f>
        <v>8455.95</v>
      </c>
      <c r="I56" s="50" t="n">
        <f aca="false">((SUMIF(IncState!$A$7:$BG$59,"*V1*",IncState!H$7:H$59)-SUMIF(CashFlow!$A$27:$BG$31,"*V1*",CashFlow!H$27:H$31))*Assumptions!$C$59)+((SUMIF(IncState!$A$7:$BG$59,"*V2*",IncState!H$7:H$59)-SUMIF(CashFlow!$A$27:$BG$31,"*V2*",CashFlow!H$27:H$31))*Assumptions!$C$60)+((SUMIF(IncState!$A$7:$BG$59,"*V3*",IncState!H$7:H$59)-SUMIF(CashFlow!$A$27:$BG$31,"*V3*",CashFlow!H$27:H$31))*Assumptions!$C$61)+((SUMIF(IncState!$A$7:$BG$59,"*V4*",IncState!H$7:H$59)-SUMIF(CashFlow!$A$27:$BG$31,"*V4*",CashFlow!H$27:H$31))*Assumptions!$C$62)</f>
        <v>10264.5</v>
      </c>
      <c r="J56" s="50" t="n">
        <f aca="false">((SUMIF(IncState!$A$7:$BG$59,"*V1*",IncState!I$7:I$59)-SUMIF(CashFlow!$A$27:$BG$31,"*V1*",CashFlow!I$27:I$31))*Assumptions!$C$59)+((SUMIF(IncState!$A$7:$BG$59,"*V2*",IncState!I$7:I$59)-SUMIF(CashFlow!$A$27:$BG$31,"*V2*",CashFlow!I$27:I$31))*Assumptions!$C$60)+((SUMIF(IncState!$A$7:$BG$59,"*V3*",IncState!I$7:I$59)-SUMIF(CashFlow!$A$27:$BG$31,"*V3*",CashFlow!I$27:I$31))*Assumptions!$C$61)+((SUMIF(IncState!$A$7:$BG$59,"*V4*",IncState!I$7:I$59)-SUMIF(CashFlow!$A$27:$BG$31,"*V4*",CashFlow!I$27:I$31))*Assumptions!$C$62)</f>
        <v>7439.7</v>
      </c>
      <c r="K56" s="50" t="n">
        <f aca="false">((SUMIF(IncState!$A$7:$BG$59,"*V1*",IncState!J$7:J$59)-SUMIF(CashFlow!$A$27:$BG$31,"*V1*",CashFlow!J$27:J$31))*Assumptions!$C$59)+((SUMIF(IncState!$A$7:$BG$59,"*V2*",IncState!J$7:J$59)-SUMIF(CashFlow!$A$27:$BG$31,"*V2*",CashFlow!J$27:J$31))*Assumptions!$C$60)+((SUMIF(IncState!$A$7:$BG$59,"*V3*",IncState!J$7:J$59)-SUMIF(CashFlow!$A$27:$BG$31,"*V3*",CashFlow!J$27:J$31))*Assumptions!$C$61)+((SUMIF(IncState!$A$7:$BG$59,"*V4*",IncState!J$7:J$59)-SUMIF(CashFlow!$A$27:$BG$31,"*V4*",CashFlow!J$27:J$31))*Assumptions!$C$62)</f>
        <v>6352.5</v>
      </c>
      <c r="L56" s="50" t="n">
        <f aca="false">((SUMIF(IncState!$A$7:$BG$59,"*V1*",IncState!K$7:K$59)-SUMIF(CashFlow!$A$27:$BG$31,"*V1*",CashFlow!K$27:K$31))*Assumptions!$C$59)+((SUMIF(IncState!$A$7:$BG$59,"*V2*",IncState!K$7:K$59)-SUMIF(CashFlow!$A$27:$BG$31,"*V2*",CashFlow!K$27:K$31))*Assumptions!$C$60)+((SUMIF(IncState!$A$7:$BG$59,"*V3*",IncState!K$7:K$59)-SUMIF(CashFlow!$A$27:$BG$31,"*V3*",CashFlow!K$27:K$31))*Assumptions!$C$61)+((SUMIF(IncState!$A$7:$BG$59,"*V4*",IncState!K$7:K$59)-SUMIF(CashFlow!$A$27:$BG$31,"*V4*",CashFlow!K$27:K$31))*Assumptions!$C$62)</f>
        <v>7392.75</v>
      </c>
      <c r="M56" s="50" t="n">
        <f aca="false">((SUMIF(IncState!$A$7:$BG$59,"*V1*",IncState!L$7:L$59)-SUMIF(CashFlow!$A$27:$BG$31,"*V1*",CashFlow!L$27:L$31))*Assumptions!$C$59)+((SUMIF(IncState!$A$7:$BG$59,"*V2*",IncState!L$7:L$59)-SUMIF(CashFlow!$A$27:$BG$31,"*V2*",CashFlow!L$27:L$31))*Assumptions!$C$60)+((SUMIF(IncState!$A$7:$BG$59,"*V3*",IncState!L$7:L$59)-SUMIF(CashFlow!$A$27:$BG$31,"*V3*",CashFlow!L$27:L$31))*Assumptions!$C$61)+((SUMIF(IncState!$A$7:$BG$59,"*V4*",IncState!L$7:L$59)-SUMIF(CashFlow!$A$27:$BG$31,"*V4*",CashFlow!L$27:L$31))*Assumptions!$C$62)</f>
        <v>9993</v>
      </c>
      <c r="N56" s="50" t="n">
        <f aca="false">((SUMIF(IncState!$A$7:$BG$59,"*V1*",IncState!M$7:M$59)-SUMIF(CashFlow!$A$27:$BG$31,"*V1*",CashFlow!M$27:M$31))*Assumptions!$C$59)+((SUMIF(IncState!$A$7:$BG$59,"*V2*",IncState!M$7:M$59)-SUMIF(CashFlow!$A$27:$BG$31,"*V2*",CashFlow!M$27:M$31))*Assumptions!$C$60)+((SUMIF(IncState!$A$7:$BG$59,"*V3*",IncState!M$7:M$59)-SUMIF(CashFlow!$A$27:$BG$31,"*V3*",CashFlow!M$27:M$31))*Assumptions!$C$61)+((SUMIF(IncState!$A$7:$BG$59,"*V4*",IncState!M$7:M$59)-SUMIF(CashFlow!$A$27:$BG$31,"*V4*",CashFlow!M$27:M$31))*Assumptions!$C$62)</f>
        <v>6479.85</v>
      </c>
      <c r="O56" s="50" t="n">
        <f aca="false">((SUMIF(IncState!$A$7:$BG$59,"*V1*",IncState!N$7:N$59)-SUMIF(CashFlow!$A$27:$BG$31,"*V1*",CashFlow!N$27:N$31))*Assumptions!$C$59)+((SUMIF(IncState!$A$7:$BG$59,"*V2*",IncState!N$7:N$59)-SUMIF(CashFlow!$A$27:$BG$31,"*V2*",CashFlow!N$27:N$31))*Assumptions!$C$60)+((SUMIF(IncState!$A$7:$BG$59,"*V3*",IncState!N$7:N$59)-SUMIF(CashFlow!$A$27:$BG$31,"*V3*",CashFlow!N$27:N$31))*Assumptions!$C$61)+((SUMIF(IncState!$A$7:$BG$59,"*V4*",IncState!N$7:N$59)-SUMIF(CashFlow!$A$27:$BG$31,"*V4*",CashFlow!N$27:N$31))*Assumptions!$C$62)</f>
        <v>6199.2</v>
      </c>
      <c r="P56" s="50" t="n">
        <f aca="false">((SUMIF(IncState!$A$7:$BG$59,"*V1*",IncState!O$7:O$59)-SUMIF(CashFlow!$A$27:$BG$31,"*V1*",CashFlow!O$27:O$31))*Assumptions!$C$59)+((SUMIF(IncState!$A$7:$BG$59,"*V2*",IncState!O$7:O$59)-SUMIF(CashFlow!$A$27:$BG$31,"*V2*",CashFlow!O$27:O$31))*Assumptions!$C$60)+((SUMIF(IncState!$A$7:$BG$59,"*V3*",IncState!O$7:O$59)-SUMIF(CashFlow!$A$27:$BG$31,"*V3*",CashFlow!O$27:O$31))*Assumptions!$C$61)+((SUMIF(IncState!$A$7:$BG$59,"*V4*",IncState!O$7:O$59)-SUMIF(CashFlow!$A$27:$BG$31,"*V4*",CashFlow!O$27:O$31))*Assumptions!$C$62)</f>
        <v>10581.75</v>
      </c>
      <c r="Q56" s="50" t="n">
        <f aca="false">((SUMIF(IncState!$A$7:$BG$59,"*V1*",IncState!P$7:P$59)-SUMIF(CashFlow!$A$27:$BG$31,"*V1*",CashFlow!P$27:P$31))*Assumptions!$C$59)+((SUMIF(IncState!$A$7:$BG$59,"*V2*",IncState!P$7:P$59)-SUMIF(CashFlow!$A$27:$BG$31,"*V2*",CashFlow!P$27:P$31))*Assumptions!$C$60)+((SUMIF(IncState!$A$7:$BG$59,"*V3*",IncState!P$7:P$59)-SUMIF(CashFlow!$A$27:$BG$31,"*V3*",CashFlow!P$27:P$31))*Assumptions!$C$61)+((SUMIF(IncState!$A$7:$BG$59,"*V4*",IncState!P$7:P$59)-SUMIF(CashFlow!$A$27:$BG$31,"*V4*",CashFlow!P$27:P$31))*Assumptions!$C$62)</f>
        <v>9915</v>
      </c>
      <c r="R56" s="50" t="n">
        <f aca="false">((SUMIF(IncState!$A$7:$BG$59,"*V1*",IncState!Q$7:Q$59)-SUMIF(CashFlow!$A$27:$BG$31,"*V1*",CashFlow!Q$27:Q$31))*Assumptions!$C$59)+((SUMIF(IncState!$A$7:$BG$59,"*V2*",IncState!Q$7:Q$59)-SUMIF(CashFlow!$A$27:$BG$31,"*V2*",CashFlow!Q$27:Q$31))*Assumptions!$C$60)+((SUMIF(IncState!$A$7:$BG$59,"*V3*",IncState!Q$7:Q$59)-SUMIF(CashFlow!$A$27:$BG$31,"*V3*",CashFlow!Q$27:Q$31))*Assumptions!$C$61)+((SUMIF(IncState!$A$7:$BG$59,"*V4*",IncState!Q$7:Q$59)-SUMIF(CashFlow!$A$27:$BG$31,"*V4*",CashFlow!Q$27:Q$31))*Assumptions!$C$62)</f>
        <v>6423</v>
      </c>
      <c r="S56" s="50" t="n">
        <f aca="false">((SUMIF(IncState!$A$7:$BG$59,"*V1*",IncState!R$7:R$59)-SUMIF(CashFlow!$A$27:$BG$31,"*V1*",CashFlow!R$27:R$31))*Assumptions!$C$59)+((SUMIF(IncState!$A$7:$BG$59,"*V2*",IncState!R$7:R$59)-SUMIF(CashFlow!$A$27:$BG$31,"*V2*",CashFlow!R$27:R$31))*Assumptions!$C$60)+((SUMIF(IncState!$A$7:$BG$59,"*V3*",IncState!R$7:R$59)-SUMIF(CashFlow!$A$27:$BG$31,"*V3*",CashFlow!R$27:R$31))*Assumptions!$C$61)+((SUMIF(IncState!$A$7:$BG$59,"*V4*",IncState!R$7:R$59)-SUMIF(CashFlow!$A$27:$BG$31,"*V4*",CashFlow!R$27:R$31))*Assumptions!$C$62)</f>
        <v>6242.7</v>
      </c>
      <c r="T56" s="50" t="n">
        <f aca="false">((SUMIF(IncState!$A$7:$BG$59,"*V1*",IncState!S$7:S$59)-SUMIF(CashFlow!$A$27:$BG$31,"*V1*",CashFlow!S$27:S$31))*Assumptions!$C$59)+((SUMIF(IncState!$A$7:$BG$59,"*V2*",IncState!S$7:S$59)-SUMIF(CashFlow!$A$27:$BG$31,"*V2*",CashFlow!S$27:S$31))*Assumptions!$C$60)+((SUMIF(IncState!$A$7:$BG$59,"*V3*",IncState!S$7:S$59)-SUMIF(CashFlow!$A$27:$BG$31,"*V3*",CashFlow!S$27:S$31))*Assumptions!$C$61)+((SUMIF(IncState!$A$7:$BG$59,"*V4*",IncState!S$7:S$59)-SUMIF(CashFlow!$A$27:$BG$31,"*V4*",CashFlow!S$27:S$31))*Assumptions!$C$62)</f>
        <v>8320.5</v>
      </c>
      <c r="U56" s="50" t="n">
        <f aca="false">((SUMIF(IncState!$A$7:$BG$59,"*V1*",IncState!T$7:T$59)-SUMIF(CashFlow!$A$27:$BG$31,"*V1*",CashFlow!T$27:T$31))*Assumptions!$C$59)+((SUMIF(IncState!$A$7:$BG$59,"*V2*",IncState!T$7:T$59)-SUMIF(CashFlow!$A$27:$BG$31,"*V2*",CashFlow!T$27:T$31))*Assumptions!$C$60)+((SUMIF(IncState!$A$7:$BG$59,"*V3*",IncState!T$7:T$59)-SUMIF(CashFlow!$A$27:$BG$31,"*V3*",CashFlow!T$27:T$31))*Assumptions!$C$61)+((SUMIF(IncState!$A$7:$BG$59,"*V4*",IncState!T$7:T$59)-SUMIF(CashFlow!$A$27:$BG$31,"*V4*",CashFlow!T$27:T$31))*Assumptions!$C$62)</f>
        <v>8765.85</v>
      </c>
      <c r="V56" s="50" t="n">
        <f aca="false">((SUMIF(IncState!$A$7:$BG$59,"*V1*",IncState!U$7:U$59)-SUMIF(CashFlow!$A$27:$BG$31,"*V1*",CashFlow!U$27:U$31))*Assumptions!$C$59)+((SUMIF(IncState!$A$7:$BG$59,"*V2*",IncState!U$7:U$59)-SUMIF(CashFlow!$A$27:$BG$31,"*V2*",CashFlow!U$27:U$31))*Assumptions!$C$60)+((SUMIF(IncState!$A$7:$BG$59,"*V3*",IncState!U$7:U$59)-SUMIF(CashFlow!$A$27:$BG$31,"*V3*",CashFlow!U$27:U$31))*Assumptions!$C$61)+((SUMIF(IncState!$A$7:$BG$59,"*V4*",IncState!U$7:U$59)-SUMIF(CashFlow!$A$27:$BG$31,"*V4*",CashFlow!U$27:U$31))*Assumptions!$C$62)</f>
        <v>9943.35</v>
      </c>
      <c r="W56" s="50" t="n">
        <f aca="false">((SUMIF(IncState!$A$7:$BG$59,"*V1*",IncState!V$7:V$59)-SUMIF(CashFlow!$A$27:$BG$31,"*V1*",CashFlow!V$27:V$31))*Assumptions!$C$59)+((SUMIF(IncState!$A$7:$BG$59,"*V2*",IncState!V$7:V$59)-SUMIF(CashFlow!$A$27:$BG$31,"*V2*",CashFlow!V$27:V$31))*Assumptions!$C$60)+((SUMIF(IncState!$A$7:$BG$59,"*V3*",IncState!V$7:V$59)-SUMIF(CashFlow!$A$27:$BG$31,"*V3*",CashFlow!V$27:V$31))*Assumptions!$C$61)+((SUMIF(IncState!$A$7:$BG$59,"*V4*",IncState!V$7:V$59)-SUMIF(CashFlow!$A$27:$BG$31,"*V4*",CashFlow!V$27:V$31))*Assumptions!$C$62)</f>
        <v>6696.75</v>
      </c>
      <c r="X56" s="50" t="n">
        <f aca="false">((SUMIF(IncState!$A$7:$BG$59,"*V1*",IncState!W$7:W$59)-SUMIF(CashFlow!$A$27:$BG$31,"*V1*",CashFlow!W$27:W$31))*Assumptions!$C$59)+((SUMIF(IncState!$A$7:$BG$59,"*V2*",IncState!W$7:W$59)-SUMIF(CashFlow!$A$27:$BG$31,"*V2*",CashFlow!W$27:W$31))*Assumptions!$C$60)+((SUMIF(IncState!$A$7:$BG$59,"*V3*",IncState!W$7:W$59)-SUMIF(CashFlow!$A$27:$BG$31,"*V3*",CashFlow!W$27:W$31))*Assumptions!$C$61)+((SUMIF(IncState!$A$7:$BG$59,"*V4*",IncState!W$7:W$59)-SUMIF(CashFlow!$A$27:$BG$31,"*V4*",CashFlow!W$27:W$31))*Assumptions!$C$62)</f>
        <v>7209</v>
      </c>
      <c r="Y56" s="50" t="n">
        <f aca="false">((SUMIF(IncState!$A$7:$BG$59,"*V1*",IncState!X$7:X$59)-SUMIF(CashFlow!$A$27:$BG$31,"*V1*",CashFlow!X$27:X$31))*Assumptions!$C$59)+((SUMIF(IncState!$A$7:$BG$59,"*V2*",IncState!X$7:X$59)-SUMIF(CashFlow!$A$27:$BG$31,"*V2*",CashFlow!X$27:X$31))*Assumptions!$C$60)+((SUMIF(IncState!$A$7:$BG$59,"*V3*",IncState!X$7:X$59)-SUMIF(CashFlow!$A$27:$BG$31,"*V3*",CashFlow!X$27:X$31))*Assumptions!$C$61)+((SUMIF(IncState!$A$7:$BG$59,"*V4*",IncState!X$7:X$59)-SUMIF(CashFlow!$A$27:$BG$31,"*V4*",CashFlow!X$27:X$31))*Assumptions!$C$62)</f>
        <v>8270.25</v>
      </c>
      <c r="Z56" s="50" t="n">
        <f aca="false">((SUMIF(IncState!$A$7:$BG$59,"*V1*",IncState!Y$7:Y$59)-SUMIF(CashFlow!$A$27:$BG$31,"*V1*",CashFlow!Y$27:Y$31))*Assumptions!$C$59)+((SUMIF(IncState!$A$7:$BG$59,"*V2*",IncState!Y$7:Y$59)-SUMIF(CashFlow!$A$27:$BG$31,"*V2*",CashFlow!Y$27:Y$31))*Assumptions!$C$60)+((SUMIF(IncState!$A$7:$BG$59,"*V3*",IncState!Y$7:Y$59)-SUMIF(CashFlow!$A$27:$BG$31,"*V3*",CashFlow!Y$27:Y$31))*Assumptions!$C$61)+((SUMIF(IncState!$A$7:$BG$59,"*V4*",IncState!Y$7:Y$59)-SUMIF(CashFlow!$A$27:$BG$31,"*V4*",CashFlow!Y$27:Y$31))*Assumptions!$C$62)</f>
        <v>9586.8</v>
      </c>
      <c r="AA56" s="50" t="n">
        <f aca="false">((SUMIF(IncState!$A$7:$BG$59,"*V1*",IncState!Z$7:Z$59)-SUMIF(CashFlow!$A$27:$BG$31,"*V1*",CashFlow!Z$27:Z$31))*Assumptions!$C$59)+((SUMIF(IncState!$A$7:$BG$59,"*V2*",IncState!Z$7:Z$59)-SUMIF(CashFlow!$A$27:$BG$31,"*V2*",CashFlow!Z$27:Z$31))*Assumptions!$C$60)+((SUMIF(IncState!$A$7:$BG$59,"*V3*",IncState!Z$7:Z$59)-SUMIF(CashFlow!$A$27:$BG$31,"*V3*",CashFlow!Z$27:Z$31))*Assumptions!$C$61)+((SUMIF(IncState!$A$7:$BG$59,"*V4*",IncState!Z$7:Z$59)-SUMIF(CashFlow!$A$27:$BG$31,"*V4*",CashFlow!Z$27:Z$31))*Assumptions!$C$62)</f>
        <v>8725.95</v>
      </c>
      <c r="AB56" s="50" t="n">
        <f aca="false">((SUMIF(IncState!$A$7:$BG$59,"*V1*",IncState!AA$7:AA$59)-SUMIF(CashFlow!$A$27:$BG$31,"*V1*",CashFlow!AA$27:AA$31))*Assumptions!$C$59)+((SUMIF(IncState!$A$7:$BG$59,"*V2*",IncState!AA$7:AA$59)-SUMIF(CashFlow!$A$27:$BG$31,"*V2*",CashFlow!AA$27:AA$31))*Assumptions!$C$60)+((SUMIF(IncState!$A$7:$BG$59,"*V3*",IncState!AA$7:AA$59)-SUMIF(CashFlow!$A$27:$BG$31,"*V3*",CashFlow!AA$27:AA$31))*Assumptions!$C$61)+((SUMIF(IncState!$A$7:$BG$59,"*V4*",IncState!AA$7:AA$59)-SUMIF(CashFlow!$A$27:$BG$31,"*V4*",CashFlow!AA$27:AA$31))*Assumptions!$C$62)</f>
        <v>6640.2</v>
      </c>
      <c r="AC56" s="50" t="n">
        <f aca="false">((SUMIF(IncState!$A$7:$BG$59,"*V1*",IncState!AB$7:AB$59)-SUMIF(CashFlow!$A$27:$BG$31,"*V1*",CashFlow!AB$27:AB$31))*Assumptions!$C$59)+((SUMIF(IncState!$A$7:$BG$59,"*V2*",IncState!AB$7:AB$59)-SUMIF(CashFlow!$A$27:$BG$31,"*V2*",CashFlow!AB$27:AB$31))*Assumptions!$C$60)+((SUMIF(IncState!$A$7:$BG$59,"*V3*",IncState!AB$7:AB$59)-SUMIF(CashFlow!$A$27:$BG$31,"*V3*",CashFlow!AB$27:AB$31))*Assumptions!$C$61)+((SUMIF(IncState!$A$7:$BG$59,"*V4*",IncState!AB$7:AB$59)-SUMIF(CashFlow!$A$27:$BG$31,"*V4*",CashFlow!AB$27:AB$31))*Assumptions!$C$62)</f>
        <v>9720.15</v>
      </c>
      <c r="AD56" s="50" t="n">
        <f aca="false">((SUMIF(IncState!$A$7:$BG$59,"*V1*",IncState!AC$7:AC$59)-SUMIF(CashFlow!$A$27:$BG$31,"*V1*",CashFlow!AC$27:AC$31))*Assumptions!$C$59)+((SUMIF(IncState!$A$7:$BG$59,"*V2*",IncState!AC$7:AC$59)-SUMIF(CashFlow!$A$27:$BG$31,"*V2*",CashFlow!AC$27:AC$31))*Assumptions!$C$60)+((SUMIF(IncState!$A$7:$BG$59,"*V3*",IncState!AC$7:AC$59)-SUMIF(CashFlow!$A$27:$BG$31,"*V3*",CashFlow!AC$27:AC$31))*Assumptions!$C$61)+((SUMIF(IncState!$A$7:$BG$59,"*V4*",IncState!AC$7:AC$59)-SUMIF(CashFlow!$A$27:$BG$31,"*V4*",CashFlow!AC$27:AC$31))*Assumptions!$C$62)</f>
        <v>9816</v>
      </c>
      <c r="AE56" s="50" t="n">
        <f aca="false">((SUMIF(IncState!$A$7:$BG$59,"*V1*",IncState!AD$7:AD$59)-SUMIF(CashFlow!$A$27:$BG$31,"*V1*",CashFlow!AD$27:AD$31))*Assumptions!$C$59)+((SUMIF(IncState!$A$7:$BG$59,"*V2*",IncState!AD$7:AD$59)-SUMIF(CashFlow!$A$27:$BG$31,"*V2*",CashFlow!AD$27:AD$31))*Assumptions!$C$60)+((SUMIF(IncState!$A$7:$BG$59,"*V3*",IncState!AD$7:AD$59)-SUMIF(CashFlow!$A$27:$BG$31,"*V3*",CashFlow!AD$27:AD$31))*Assumptions!$C$61)+((SUMIF(IncState!$A$7:$BG$59,"*V4*",IncState!AD$7:AD$59)-SUMIF(CashFlow!$A$27:$BG$31,"*V4*",CashFlow!AD$27:AD$31))*Assumptions!$C$62)</f>
        <v>6909</v>
      </c>
      <c r="AF56" s="50" t="n">
        <f aca="false">((SUMIF(IncState!$A$7:$BG$59,"*V1*",IncState!AE$7:AE$59)-SUMIF(CashFlow!$A$27:$BG$31,"*V1*",CashFlow!AE$27:AE$31))*Assumptions!$C$59)+((SUMIF(IncState!$A$7:$BG$59,"*V2*",IncState!AE$7:AE$59)-SUMIF(CashFlow!$A$27:$BG$31,"*V2*",CashFlow!AE$27:AE$31))*Assumptions!$C$60)+((SUMIF(IncState!$A$7:$BG$59,"*V3*",IncState!AE$7:AE$59)-SUMIF(CashFlow!$A$27:$BG$31,"*V3*",CashFlow!AE$27:AE$31))*Assumptions!$C$61)+((SUMIF(IncState!$A$7:$BG$59,"*V4*",IncState!AE$7:AE$59)-SUMIF(CashFlow!$A$27:$BG$31,"*V4*",CashFlow!AE$27:AE$31))*Assumptions!$C$62)</f>
        <v>6838.5</v>
      </c>
      <c r="AG56" s="50" t="n">
        <f aca="false">((SUMIF(IncState!$A$7:$BG$59,"*V1*",IncState!AF$7:AF$59)-SUMIF(CashFlow!$A$27:$BG$31,"*V1*",CashFlow!AF$27:AF$31))*Assumptions!$C$59)+((SUMIF(IncState!$A$7:$BG$59,"*V2*",IncState!AF$7:AF$59)-SUMIF(CashFlow!$A$27:$BG$31,"*V2*",CashFlow!AF$27:AF$31))*Assumptions!$C$60)+((SUMIF(IncState!$A$7:$BG$59,"*V3*",IncState!AF$7:AF$59)-SUMIF(CashFlow!$A$27:$BG$31,"*V3*",CashFlow!AF$27:AF$31))*Assumptions!$C$61)+((SUMIF(IncState!$A$7:$BG$59,"*V4*",IncState!AF$7:AF$59)-SUMIF(CashFlow!$A$27:$BG$31,"*V4*",CashFlow!AF$27:AF$31))*Assumptions!$C$62)</f>
        <v>6410.1</v>
      </c>
      <c r="AH56" s="50" t="n">
        <f aca="false">((SUMIF(IncState!$A$7:$BG$59,"*V1*",IncState!AG$7:AG$59)-SUMIF(CashFlow!$A$27:$BG$31,"*V1*",CashFlow!AG$27:AG$31))*Assumptions!$C$59)+((SUMIF(IncState!$A$7:$BG$59,"*V2*",IncState!AG$7:AG$59)-SUMIF(CashFlow!$A$27:$BG$31,"*V2*",CashFlow!AG$27:AG$31))*Assumptions!$C$60)+((SUMIF(IncState!$A$7:$BG$59,"*V3*",IncState!AG$7:AG$59)-SUMIF(CashFlow!$A$27:$BG$31,"*V3*",CashFlow!AG$27:AG$31))*Assumptions!$C$61)+((SUMIF(IncState!$A$7:$BG$59,"*V4*",IncState!AG$7:AG$59)-SUMIF(CashFlow!$A$27:$BG$31,"*V4*",CashFlow!AG$27:AG$31))*Assumptions!$C$62)</f>
        <v>8420.25</v>
      </c>
      <c r="AI56" s="50" t="n">
        <f aca="false">((SUMIF(IncState!$A$7:$BG$59,"*V1*",IncState!AH$7:AH$59)-SUMIF(CashFlow!$A$27:$BG$31,"*V1*",CashFlow!AH$27:AH$31))*Assumptions!$C$59)+((SUMIF(IncState!$A$7:$BG$59,"*V2*",IncState!AH$7:AH$59)-SUMIF(CashFlow!$A$27:$BG$31,"*V2*",CashFlow!AH$27:AH$31))*Assumptions!$C$60)+((SUMIF(IncState!$A$7:$BG$59,"*V3*",IncState!AH$7:AH$59)-SUMIF(CashFlow!$A$27:$BG$31,"*V3*",CashFlow!AH$27:AH$31))*Assumptions!$C$61)+((SUMIF(IncState!$A$7:$BG$59,"*V4*",IncState!AH$7:AH$59)-SUMIF(CashFlow!$A$27:$BG$31,"*V4*",CashFlow!AH$27:AH$31))*Assumptions!$C$62)</f>
        <v>11352</v>
      </c>
      <c r="AJ56" s="50" t="n">
        <f aca="false">((SUMIF(IncState!$A$7:$BG$59,"*V1*",IncState!AI$7:AI$59)-SUMIF(CashFlow!$A$27:$BG$31,"*V1*",CashFlow!AI$27:AI$31))*Assumptions!$C$59)+((SUMIF(IncState!$A$7:$BG$59,"*V2*",IncState!AI$7:AI$59)-SUMIF(CashFlow!$A$27:$BG$31,"*V2*",CashFlow!AI$27:AI$31))*Assumptions!$C$60)+((SUMIF(IncState!$A$7:$BG$59,"*V3*",IncState!AI$7:AI$59)-SUMIF(CashFlow!$A$27:$BG$31,"*V3*",CashFlow!AI$27:AI$31))*Assumptions!$C$61)+((SUMIF(IncState!$A$7:$BG$59,"*V4*",IncState!AI$7:AI$59)-SUMIF(CashFlow!$A$27:$BG$31,"*V4*",CashFlow!AI$27:AI$31))*Assumptions!$C$62)</f>
        <v>7115.1</v>
      </c>
      <c r="AK56" s="50" t="n">
        <f aca="false">((SUMIF(IncState!$A$7:$BG$59,"*V1*",IncState!AJ$7:AJ$59)-SUMIF(CashFlow!$A$27:$BG$31,"*V1*",CashFlow!AJ$27:AJ$31))*Assumptions!$C$59)+((SUMIF(IncState!$A$7:$BG$59,"*V2*",IncState!AJ$7:AJ$59)-SUMIF(CashFlow!$A$27:$BG$31,"*V2*",CashFlow!AJ$27:AJ$31))*Assumptions!$C$60)+((SUMIF(IncState!$A$7:$BG$59,"*V3*",IncState!AJ$7:AJ$59)-SUMIF(CashFlow!$A$27:$BG$31,"*V3*",CashFlow!AJ$27:AJ$31))*Assumptions!$C$61)+((SUMIF(IncState!$A$7:$BG$59,"*V4*",IncState!AJ$7:AJ$59)-SUMIF(CashFlow!$A$27:$BG$31,"*V4*",CashFlow!AJ$27:AJ$31))*Assumptions!$C$62)</f>
        <v>10302</v>
      </c>
      <c r="AL56" s="50" t="n">
        <f aca="false">((SUMIF(IncState!$A$7:$BG$59,"*V1*",IncState!AK$7:AK$59)-SUMIF(CashFlow!$A$27:$BG$31,"*V1*",CashFlow!AK$27:AK$31))*Assumptions!$C$59)+((SUMIF(IncState!$A$7:$BG$59,"*V2*",IncState!AK$7:AK$59)-SUMIF(CashFlow!$A$27:$BG$31,"*V2*",CashFlow!AK$27:AK$31))*Assumptions!$C$60)+((SUMIF(IncState!$A$7:$BG$59,"*V3*",IncState!AK$7:AK$59)-SUMIF(CashFlow!$A$27:$BG$31,"*V3*",CashFlow!AK$27:AK$31))*Assumptions!$C$61)+((SUMIF(IncState!$A$7:$BG$59,"*V4*",IncState!AK$7:AK$59)-SUMIF(CashFlow!$A$27:$BG$31,"*V4*",CashFlow!AK$27:AK$31))*Assumptions!$C$62)</f>
        <v>8906.25</v>
      </c>
      <c r="AM56" s="50" t="n">
        <f aca="false">((SUMIF(IncState!$A$7:$BG$59,"*V1*",IncState!AL$7:AL$59)-SUMIF(CashFlow!$A$27:$BG$31,"*V1*",CashFlow!AL$27:AL$31))*Assumptions!$C$59)+((SUMIF(IncState!$A$7:$BG$59,"*V2*",IncState!AL$7:AL$59)-SUMIF(CashFlow!$A$27:$BG$31,"*V2*",CashFlow!AL$27:AL$31))*Assumptions!$C$60)+((SUMIF(IncState!$A$7:$BG$59,"*V3*",IncState!AL$7:AL$59)-SUMIF(CashFlow!$A$27:$BG$31,"*V3*",CashFlow!AL$27:AL$31))*Assumptions!$C$61)+((SUMIF(IncState!$A$7:$BG$59,"*V4*",IncState!AL$7:AL$59)-SUMIF(CashFlow!$A$27:$BG$31,"*V4*",CashFlow!AL$27:AL$31))*Assumptions!$C$62)</f>
        <v>10725</v>
      </c>
      <c r="AN56" s="50" t="n">
        <f aca="false">((SUMIF(IncState!$A$7:$BG$59,"*V1*",IncState!AM$7:AM$59)-SUMIF(CashFlow!$A$27:$BG$31,"*V1*",CashFlow!AM$27:AM$31))*Assumptions!$C$59)+((SUMIF(IncState!$A$7:$BG$59,"*V2*",IncState!AM$7:AM$59)-SUMIF(CashFlow!$A$27:$BG$31,"*V2*",CashFlow!AM$27:AM$31))*Assumptions!$C$60)+((SUMIF(IncState!$A$7:$BG$59,"*V3*",IncState!AM$7:AM$59)-SUMIF(CashFlow!$A$27:$BG$31,"*V3*",CashFlow!AM$27:AM$31))*Assumptions!$C$61)+((SUMIF(IncState!$A$7:$BG$59,"*V4*",IncState!AM$7:AM$59)-SUMIF(CashFlow!$A$27:$BG$31,"*V4*",CashFlow!AM$27:AM$31))*Assumptions!$C$62)</f>
        <v>7072.5</v>
      </c>
      <c r="AO56" s="50" t="n">
        <f aca="false">((SUMIF(IncState!$A$7:$BG$59,"*V1*",IncState!AN$7:AN$59)-SUMIF(CashFlow!$A$27:$BG$31,"*V1*",CashFlow!AN$27:AN$31))*Assumptions!$C$59)+((SUMIF(IncState!$A$7:$BG$59,"*V2*",IncState!AN$7:AN$59)-SUMIF(CashFlow!$A$27:$BG$31,"*V2*",CashFlow!AN$27:AN$31))*Assumptions!$C$60)+((SUMIF(IncState!$A$7:$BG$59,"*V3*",IncState!AN$7:AN$59)-SUMIF(CashFlow!$A$27:$BG$31,"*V3*",CashFlow!AN$27:AN$31))*Assumptions!$C$61)+((SUMIF(IncState!$A$7:$BG$59,"*V4*",IncState!AN$7:AN$59)-SUMIF(CashFlow!$A$27:$BG$31,"*V4*",CashFlow!AN$27:AN$31))*Assumptions!$C$62)</f>
        <v>7332</v>
      </c>
      <c r="AP56" s="50" t="n">
        <f aca="false">((SUMIF(IncState!$A$7:$BG$59,"*V1*",IncState!AO$7:AO$59)-SUMIF(CashFlow!$A$27:$BG$31,"*V1*",CashFlow!AO$27:AO$31))*Assumptions!$C$59)+((SUMIF(IncState!$A$7:$BG$59,"*V2*",IncState!AO$7:AO$59)-SUMIF(CashFlow!$A$27:$BG$31,"*V2*",CashFlow!AO$27:AO$31))*Assumptions!$C$60)+((SUMIF(IncState!$A$7:$BG$59,"*V3*",IncState!AO$7:AO$59)-SUMIF(CashFlow!$A$27:$BG$31,"*V3*",CashFlow!AO$27:AO$31))*Assumptions!$C$61)+((SUMIF(IncState!$A$7:$BG$59,"*V4*",IncState!AO$7:AO$59)-SUMIF(CashFlow!$A$27:$BG$31,"*V4*",CashFlow!AO$27:AO$31))*Assumptions!$C$62)</f>
        <v>10730.25</v>
      </c>
      <c r="AQ56" s="50" t="n">
        <f aca="false">((SUMIF(IncState!$A$7:$BG$59,"*V1*",IncState!AP$7:AP$59)-SUMIF(CashFlow!$A$27:$BG$31,"*V1*",CashFlow!AP$27:AP$31))*Assumptions!$C$59)+((SUMIF(IncState!$A$7:$BG$59,"*V2*",IncState!AP$7:AP$59)-SUMIF(CashFlow!$A$27:$BG$31,"*V2*",CashFlow!AP$27:AP$31))*Assumptions!$C$60)+((SUMIF(IncState!$A$7:$BG$59,"*V3*",IncState!AP$7:AP$59)-SUMIF(CashFlow!$A$27:$BG$31,"*V3*",CashFlow!AP$27:AP$31))*Assumptions!$C$61)+((SUMIF(IncState!$A$7:$BG$59,"*V4*",IncState!AP$7:AP$59)-SUMIF(CashFlow!$A$27:$BG$31,"*V4*",CashFlow!AP$27:AP$31))*Assumptions!$C$62)</f>
        <v>6350.4</v>
      </c>
      <c r="AR56" s="50" t="n">
        <f aca="false">((SUMIF(IncState!$A$7:$BG$59,"*V1*",IncState!AQ$7:AQ$59)-SUMIF(CashFlow!$A$27:$BG$31,"*V1*",CashFlow!AQ$27:AQ$31))*Assumptions!$C$59)+((SUMIF(IncState!$A$7:$BG$59,"*V2*",IncState!AQ$7:AQ$59)-SUMIF(CashFlow!$A$27:$BG$31,"*V2*",CashFlow!AQ$27:AQ$31))*Assumptions!$C$60)+((SUMIF(IncState!$A$7:$BG$59,"*V3*",IncState!AQ$7:AQ$59)-SUMIF(CashFlow!$A$27:$BG$31,"*V3*",CashFlow!AQ$27:AQ$31))*Assumptions!$C$61)+((SUMIF(IncState!$A$7:$BG$59,"*V4*",IncState!AQ$7:AQ$59)-SUMIF(CashFlow!$A$27:$BG$31,"*V4*",CashFlow!AQ$27:AQ$31))*Assumptions!$C$62)</f>
        <v>8721.6</v>
      </c>
      <c r="AS56" s="50" t="n">
        <f aca="false">((SUMIF(IncState!$A$7:$BG$59,"*V1*",IncState!AR$7:AR$59)-SUMIF(CashFlow!$A$27:$BG$31,"*V1*",CashFlow!AR$27:AR$31))*Assumptions!$C$59)+((SUMIF(IncState!$A$7:$BG$59,"*V2*",IncState!AR$7:AR$59)-SUMIF(CashFlow!$A$27:$BG$31,"*V2*",CashFlow!AR$27:AR$31))*Assumptions!$C$60)+((SUMIF(IncState!$A$7:$BG$59,"*V3*",IncState!AR$7:AR$59)-SUMIF(CashFlow!$A$27:$BG$31,"*V3*",CashFlow!AR$27:AR$31))*Assumptions!$C$61)+((SUMIF(IncState!$A$7:$BG$59,"*V4*",IncState!AR$7:AR$59)-SUMIF(CashFlow!$A$27:$BG$31,"*V4*",CashFlow!AR$27:AR$31))*Assumptions!$C$62)</f>
        <v>9144.9</v>
      </c>
      <c r="AT56" s="50" t="n">
        <f aca="false">((SUMIF(IncState!$A$7:$BG$59,"*V1*",IncState!AS$7:AS$59)-SUMIF(CashFlow!$A$27:$BG$31,"*V1*",CashFlow!AS$27:AS$31))*Assumptions!$C$59)+((SUMIF(IncState!$A$7:$BG$59,"*V2*",IncState!AS$7:AS$59)-SUMIF(CashFlow!$A$27:$BG$31,"*V2*",CashFlow!AS$27:AS$31))*Assumptions!$C$60)+((SUMIF(IncState!$A$7:$BG$59,"*V3*",IncState!AS$7:AS$59)-SUMIF(CashFlow!$A$27:$BG$31,"*V3*",CashFlow!AS$27:AS$31))*Assumptions!$C$61)+((SUMIF(IncState!$A$7:$BG$59,"*V4*",IncState!AS$7:AS$59)-SUMIF(CashFlow!$A$27:$BG$31,"*V4*",CashFlow!AS$27:AS$31))*Assumptions!$C$62)</f>
        <v>5368.8</v>
      </c>
      <c r="AU56" s="50" t="n">
        <f aca="false">((SUMIF(IncState!$A$7:$BG$59,"*V1*",IncState!AT$7:AT$59)-SUMIF(CashFlow!$A$27:$BG$31,"*V1*",CashFlow!AT$27:AT$31))*Assumptions!$C$59)+((SUMIF(IncState!$A$7:$BG$59,"*V2*",IncState!AT$7:AT$59)-SUMIF(CashFlow!$A$27:$BG$31,"*V2*",CashFlow!AT$27:AT$31))*Assumptions!$C$60)+((SUMIF(IncState!$A$7:$BG$59,"*V3*",IncState!AT$7:AT$59)-SUMIF(CashFlow!$A$27:$BG$31,"*V3*",CashFlow!AT$27:AT$31))*Assumptions!$C$61)+((SUMIF(IncState!$A$7:$BG$59,"*V4*",IncState!AT$7:AT$59)-SUMIF(CashFlow!$A$27:$BG$31,"*V4*",CashFlow!AT$27:AT$31))*Assumptions!$C$62)</f>
        <v>5433.69</v>
      </c>
      <c r="AV56" s="50" t="n">
        <f aca="false">((SUMIF(IncState!$A$7:$BG$59,"*V1*",IncState!AU$7:AU$59)-SUMIF(CashFlow!$A$27:$BG$31,"*V1*",CashFlow!AU$27:AU$31))*Assumptions!$C$59)+((SUMIF(IncState!$A$7:$BG$59,"*V2*",IncState!AU$7:AU$59)-SUMIF(CashFlow!$A$27:$BG$31,"*V2*",CashFlow!AU$27:AU$31))*Assumptions!$C$60)+((SUMIF(IncState!$A$7:$BG$59,"*V3*",IncState!AU$7:AU$59)-SUMIF(CashFlow!$A$27:$BG$31,"*V3*",CashFlow!AU$27:AU$31))*Assumptions!$C$61)+((SUMIF(IncState!$A$7:$BG$59,"*V4*",IncState!AU$7:AU$59)-SUMIF(CashFlow!$A$27:$BG$31,"*V4*",CashFlow!AU$27:AU$31))*Assumptions!$C$62)</f>
        <v>7283.04</v>
      </c>
      <c r="AW56" s="50" t="n">
        <f aca="false">((SUMIF(IncState!$A$7:$BG$59,"*V1*",IncState!AV$7:AV$59)-SUMIF(CashFlow!$A$27:$BG$31,"*V1*",CashFlow!AV$27:AV$31))*Assumptions!$C$59)+((SUMIF(IncState!$A$7:$BG$59,"*V2*",IncState!AV$7:AV$59)-SUMIF(CashFlow!$A$27:$BG$31,"*V2*",CashFlow!AV$27:AV$31))*Assumptions!$C$60)+((SUMIF(IncState!$A$7:$BG$59,"*V3*",IncState!AV$7:AV$59)-SUMIF(CashFlow!$A$27:$BG$31,"*V3*",CashFlow!AV$27:AV$31))*Assumptions!$C$61)+((SUMIF(IncState!$A$7:$BG$59,"*V4*",IncState!AV$7:AV$59)-SUMIF(CashFlow!$A$27:$BG$31,"*V4*",CashFlow!AV$27:AV$31))*Assumptions!$C$62)</f>
        <v>5056.5</v>
      </c>
      <c r="AX56" s="50" t="n">
        <f aca="false">((SUMIF(IncState!$A$7:$BG$59,"*V1*",IncState!AW$7:AW$59)-SUMIF(CashFlow!$A$27:$BG$31,"*V1*",CashFlow!AW$27:AW$31))*Assumptions!$C$59)+((SUMIF(IncState!$A$7:$BG$59,"*V2*",IncState!AW$7:AW$59)-SUMIF(CashFlow!$A$27:$BG$31,"*V2*",CashFlow!AW$27:AW$31))*Assumptions!$C$60)+((SUMIF(IncState!$A$7:$BG$59,"*V3*",IncState!AW$7:AW$59)-SUMIF(CashFlow!$A$27:$BG$31,"*V3*",CashFlow!AW$27:AW$31))*Assumptions!$C$61)+((SUMIF(IncState!$A$7:$BG$59,"*V4*",IncState!AW$7:AW$59)-SUMIF(CashFlow!$A$27:$BG$31,"*V4*",CashFlow!AW$27:AW$31))*Assumptions!$C$62)</f>
        <v>7364.64</v>
      </c>
      <c r="AY56" s="50" t="n">
        <f aca="false">((SUMIF(IncState!$A$7:$BG$59,"*V1*",IncState!AX$7:AX$59)-SUMIF(CashFlow!$A$27:$BG$31,"*V1*",CashFlow!AX$27:AX$31))*Assumptions!$C$59)+((SUMIF(IncState!$A$7:$BG$59,"*V2*",IncState!AX$7:AX$59)-SUMIF(CashFlow!$A$27:$BG$31,"*V2*",CashFlow!AX$27:AX$31))*Assumptions!$C$60)+((SUMIF(IncState!$A$7:$BG$59,"*V3*",IncState!AX$7:AX$59)-SUMIF(CashFlow!$A$27:$BG$31,"*V3*",CashFlow!AX$27:AX$31))*Assumptions!$C$61)+((SUMIF(IncState!$A$7:$BG$59,"*V4*",IncState!AX$7:AX$59)-SUMIF(CashFlow!$A$27:$BG$31,"*V4*",CashFlow!AX$27:AX$31))*Assumptions!$C$62)</f>
        <v>9680.25</v>
      </c>
      <c r="AZ56" s="50" t="n">
        <f aca="false">((SUMIF(IncState!$A$7:$BG$59,"*V1*",IncState!AY$7:AY$59)-SUMIF(CashFlow!$A$27:$BG$31,"*V1*",CashFlow!AY$27:AY$31))*Assumptions!$C$59)+((SUMIF(IncState!$A$7:$BG$59,"*V2*",IncState!AY$7:AY$59)-SUMIF(CashFlow!$A$27:$BG$31,"*V2*",CashFlow!AY$27:AY$31))*Assumptions!$C$60)+((SUMIF(IncState!$A$7:$BG$59,"*V3*",IncState!AY$7:AY$59)-SUMIF(CashFlow!$A$27:$BG$31,"*V3*",CashFlow!AY$27:AY$31))*Assumptions!$C$61)+((SUMIF(IncState!$A$7:$BG$59,"*V4*",IncState!AY$7:AY$59)-SUMIF(CashFlow!$A$27:$BG$31,"*V4*",CashFlow!AY$27:AY$31))*Assumptions!$C$62)</f>
        <v>10284</v>
      </c>
      <c r="BA56" s="50" t="n">
        <f aca="false">((SUMIF(IncState!$A$7:$BG$59,"*V1*",IncState!AZ$7:AZ$59)-SUMIF(CashFlow!$A$27:$BG$31,"*V1*",CashFlow!AZ$27:AZ$31))*Assumptions!$C$59)+((SUMIF(IncState!$A$7:$BG$59,"*V2*",IncState!AZ$7:AZ$59)-SUMIF(CashFlow!$A$27:$BG$31,"*V2*",CashFlow!AZ$27:AZ$31))*Assumptions!$C$60)+((SUMIF(IncState!$A$7:$BG$59,"*V3*",IncState!AZ$7:AZ$59)-SUMIF(CashFlow!$A$27:$BG$31,"*V3*",CashFlow!AZ$27:AZ$31))*Assumptions!$C$61)+((SUMIF(IncState!$A$7:$BG$59,"*V4*",IncState!AZ$7:AZ$59)-SUMIF(CashFlow!$A$27:$BG$31,"*V4*",CashFlow!AZ$27:AZ$31))*Assumptions!$C$62)</f>
        <v>8053.5</v>
      </c>
      <c r="BB56" s="50" t="n">
        <f aca="false">((SUMIF(IncState!$A$7:$BG$59,"*V1*",IncState!BA$7:BA$59)-SUMIF(CashFlow!$A$27:$BG$31,"*V1*",CashFlow!BA$27:BA$31))*Assumptions!$C$59)+((SUMIF(IncState!$A$7:$BG$59,"*V2*",IncState!BA$7:BA$59)-SUMIF(CashFlow!$A$27:$BG$31,"*V2*",CashFlow!BA$27:BA$31))*Assumptions!$C$60)+((SUMIF(IncState!$A$7:$BG$59,"*V3*",IncState!BA$7:BA$59)-SUMIF(CashFlow!$A$27:$BG$31,"*V3*",CashFlow!BA$27:BA$31))*Assumptions!$C$61)+((SUMIF(IncState!$A$7:$BG$59,"*V4*",IncState!BA$7:BA$59)-SUMIF(CashFlow!$A$27:$BG$31,"*V4*",CashFlow!BA$27:BA$31))*Assumptions!$C$62)</f>
        <v>9949.2</v>
      </c>
      <c r="BC56" s="50" t="n">
        <f aca="false">((SUMIF(IncState!$A$7:$BG$59,"*V1*",IncState!BB$7:BB$59)-SUMIF(CashFlow!$A$27:$BG$31,"*V1*",CashFlow!BB$27:BB$31))*Assumptions!$C$59)+((SUMIF(IncState!$A$7:$BG$59,"*V2*",IncState!BB$7:BB$59)-SUMIF(CashFlow!$A$27:$BG$31,"*V2*",CashFlow!BB$27:BB$31))*Assumptions!$C$60)+((SUMIF(IncState!$A$7:$BG$59,"*V3*",IncState!BB$7:BB$59)-SUMIF(CashFlow!$A$27:$BG$31,"*V3*",CashFlow!BB$27:BB$31))*Assumptions!$C$61)+((SUMIF(IncState!$A$7:$BG$59,"*V4*",IncState!BB$7:BB$59)-SUMIF(CashFlow!$A$27:$BG$31,"*V4*",CashFlow!BB$27:BB$31))*Assumptions!$C$62)</f>
        <v>11399.1</v>
      </c>
      <c r="BD56" s="131"/>
      <c r="BE56" s="131"/>
      <c r="BF56" s="131"/>
      <c r="BG56" s="131"/>
      <c r="BH56" s="131"/>
    </row>
    <row r="57" s="148" customFormat="true" ht="15.75" hidden="false" customHeight="true" outlineLevel="0" collapsed="false">
      <c r="A57" s="147"/>
      <c r="B57" s="148" t="s">
        <v>419</v>
      </c>
      <c r="C57" s="149" t="n">
        <f aca="true">OFFSET(Pay!$D$2,MATCH(C$4,Pay!$D$3:$D$18,1),0,1,1)</f>
        <v>44221</v>
      </c>
      <c r="D57" s="149" t="n">
        <f aca="true">OFFSET(Pay!$D$2,MATCH(D$4,Pay!$D$3:$D$18,1),0,1,1)</f>
        <v>44221</v>
      </c>
      <c r="E57" s="149" t="n">
        <f aca="true">OFFSET(Pay!$D$2,MATCH(E$4,Pay!$D$3:$D$18,1),0,1,1)</f>
        <v>44221</v>
      </c>
      <c r="F57" s="149" t="n">
        <f aca="true">OFFSET(Pay!$D$2,MATCH(F$4,Pay!$D$3:$D$18,1),0,1,1)</f>
        <v>44221</v>
      </c>
      <c r="G57" s="149" t="n">
        <f aca="true">OFFSET(Pay!$D$2,MATCH(G$4,Pay!$D$3:$D$18,1),0,1,1)</f>
        <v>44280</v>
      </c>
      <c r="H57" s="149" t="n">
        <f aca="true">OFFSET(Pay!$D$2,MATCH(H$4,Pay!$D$3:$D$18,1),0,1,1)</f>
        <v>44280</v>
      </c>
      <c r="I57" s="149" t="n">
        <f aca="true">OFFSET(Pay!$D$2,MATCH(I$4,Pay!$D$3:$D$18,1),0,1,1)</f>
        <v>44280</v>
      </c>
      <c r="J57" s="149" t="n">
        <f aca="true">OFFSET(Pay!$D$2,MATCH(J$4,Pay!$D$3:$D$18,1),0,1,1)</f>
        <v>44280</v>
      </c>
      <c r="K57" s="149" t="n">
        <f aca="true">OFFSET(Pay!$D$2,MATCH(K$4,Pay!$D$3:$D$18,1),0,1,1)</f>
        <v>44280</v>
      </c>
      <c r="L57" s="149" t="n">
        <f aca="true">OFFSET(Pay!$D$2,MATCH(L$4,Pay!$D$3:$D$18,1),0,1,1)</f>
        <v>44280</v>
      </c>
      <c r="M57" s="149" t="n">
        <f aca="true">OFFSET(Pay!$D$2,MATCH(M$4,Pay!$D$3:$D$18,1),0,1,1)</f>
        <v>44280</v>
      </c>
      <c r="N57" s="149" t="n">
        <f aca="true">OFFSET(Pay!$D$2,MATCH(N$4,Pay!$D$3:$D$18,1),0,1,1)</f>
        <v>44280</v>
      </c>
      <c r="O57" s="149" t="n">
        <f aca="true">OFFSET(Pay!$D$2,MATCH(O$4,Pay!$D$3:$D$18,1),0,1,1)</f>
        <v>44280</v>
      </c>
      <c r="P57" s="149" t="n">
        <f aca="true">OFFSET(Pay!$D$2,MATCH(P$4,Pay!$D$3:$D$18,1),0,1,1)</f>
        <v>44341</v>
      </c>
      <c r="Q57" s="149" t="n">
        <f aca="true">OFFSET(Pay!$D$2,MATCH(Q$4,Pay!$D$3:$D$18,1),0,1,1)</f>
        <v>44341</v>
      </c>
      <c r="R57" s="149" t="n">
        <f aca="true">OFFSET(Pay!$D$2,MATCH(R$4,Pay!$D$3:$D$18,1),0,1,1)</f>
        <v>44341</v>
      </c>
      <c r="S57" s="149" t="n">
        <f aca="true">OFFSET(Pay!$D$2,MATCH(S$4,Pay!$D$3:$D$18,1),0,1,1)</f>
        <v>44341</v>
      </c>
      <c r="T57" s="149" t="n">
        <f aca="true">OFFSET(Pay!$D$2,MATCH(T$4,Pay!$D$3:$D$18,1),0,1,1)</f>
        <v>44341</v>
      </c>
      <c r="U57" s="149" t="n">
        <f aca="true">OFFSET(Pay!$D$2,MATCH(U$4,Pay!$D$3:$D$18,1),0,1,1)</f>
        <v>44341</v>
      </c>
      <c r="V57" s="149" t="n">
        <f aca="true">OFFSET(Pay!$D$2,MATCH(V$4,Pay!$D$3:$D$18,1),0,1,1)</f>
        <v>44341</v>
      </c>
      <c r="W57" s="149" t="n">
        <f aca="true">OFFSET(Pay!$D$2,MATCH(W$4,Pay!$D$3:$D$18,1),0,1,1)</f>
        <v>44341</v>
      </c>
      <c r="X57" s="149" t="n">
        <f aca="true">OFFSET(Pay!$D$2,MATCH(X$4,Pay!$D$3:$D$18,1),0,1,1)</f>
        <v>44402</v>
      </c>
      <c r="Y57" s="149" t="n">
        <f aca="true">OFFSET(Pay!$D$2,MATCH(Y$4,Pay!$D$3:$D$18,1),0,1,1)</f>
        <v>44402</v>
      </c>
      <c r="Z57" s="149" t="n">
        <f aca="true">OFFSET(Pay!$D$2,MATCH(Z$4,Pay!$D$3:$D$18,1),0,1,1)</f>
        <v>44402</v>
      </c>
      <c r="AA57" s="149" t="n">
        <f aca="true">OFFSET(Pay!$D$2,MATCH(AA$4,Pay!$D$3:$D$18,1),0,1,1)</f>
        <v>44402</v>
      </c>
      <c r="AB57" s="149" t="n">
        <f aca="true">OFFSET(Pay!$D$2,MATCH(AB$4,Pay!$D$3:$D$18,1),0,1,1)</f>
        <v>44402</v>
      </c>
      <c r="AC57" s="149" t="n">
        <f aca="true">OFFSET(Pay!$D$2,MATCH(AC$4,Pay!$D$3:$D$18,1),0,1,1)</f>
        <v>44402</v>
      </c>
      <c r="AD57" s="149" t="n">
        <f aca="true">OFFSET(Pay!$D$2,MATCH(AD$4,Pay!$D$3:$D$18,1),0,1,1)</f>
        <v>44402</v>
      </c>
      <c r="AE57" s="149" t="n">
        <f aca="true">OFFSET(Pay!$D$2,MATCH(AE$4,Pay!$D$3:$D$18,1),0,1,1)</f>
        <v>44402</v>
      </c>
      <c r="AF57" s="149" t="n">
        <f aca="true">OFFSET(Pay!$D$2,MATCH(AF$4,Pay!$D$3:$D$18,1),0,1,1)</f>
        <v>44402</v>
      </c>
      <c r="AG57" s="149" t="n">
        <f aca="true">OFFSET(Pay!$D$2,MATCH(AG$4,Pay!$D$3:$D$18,1),0,1,1)</f>
        <v>44464</v>
      </c>
      <c r="AH57" s="149" t="n">
        <f aca="true">OFFSET(Pay!$D$2,MATCH(AH$4,Pay!$D$3:$D$18,1),0,1,1)</f>
        <v>44464</v>
      </c>
      <c r="AI57" s="149" t="n">
        <f aca="true">OFFSET(Pay!$D$2,MATCH(AI$4,Pay!$D$3:$D$18,1),0,1,1)</f>
        <v>44464</v>
      </c>
      <c r="AJ57" s="149" t="n">
        <f aca="true">OFFSET(Pay!$D$2,MATCH(AJ$4,Pay!$D$3:$D$18,1),0,1,1)</f>
        <v>44464</v>
      </c>
      <c r="AK57" s="149" t="n">
        <f aca="true">OFFSET(Pay!$D$2,MATCH(AK$4,Pay!$D$3:$D$18,1),0,1,1)</f>
        <v>44464</v>
      </c>
      <c r="AL57" s="149" t="n">
        <f aca="true">OFFSET(Pay!$D$2,MATCH(AL$4,Pay!$D$3:$D$18,1),0,1,1)</f>
        <v>44464</v>
      </c>
      <c r="AM57" s="149" t="n">
        <f aca="true">OFFSET(Pay!$D$2,MATCH(AM$4,Pay!$D$3:$D$18,1),0,1,1)</f>
        <v>44464</v>
      </c>
      <c r="AN57" s="149" t="n">
        <f aca="true">OFFSET(Pay!$D$2,MATCH(AN$4,Pay!$D$3:$D$18,1),0,1,1)</f>
        <v>44464</v>
      </c>
      <c r="AO57" s="149" t="n">
        <f aca="true">OFFSET(Pay!$D$2,MATCH(AO$4,Pay!$D$3:$D$18,1),0,1,1)</f>
        <v>44464</v>
      </c>
      <c r="AP57" s="149" t="n">
        <f aca="true">OFFSET(Pay!$D$2,MATCH(AP$4,Pay!$D$3:$D$18,1),0,1,1)</f>
        <v>44525</v>
      </c>
      <c r="AQ57" s="149" t="n">
        <f aca="true">OFFSET(Pay!$D$2,MATCH(AQ$4,Pay!$D$3:$D$18,1),0,1,1)</f>
        <v>44525</v>
      </c>
      <c r="AR57" s="149" t="n">
        <f aca="true">OFFSET(Pay!$D$2,MATCH(AR$4,Pay!$D$3:$D$18,1),0,1,1)</f>
        <v>44525</v>
      </c>
      <c r="AS57" s="149" t="n">
        <f aca="true">OFFSET(Pay!$D$2,MATCH(AS$4,Pay!$D$3:$D$18,1),0,1,1)</f>
        <v>44525</v>
      </c>
      <c r="AT57" s="149" t="n">
        <f aca="true">OFFSET(Pay!$D$2,MATCH(AT$4,Pay!$D$3:$D$18,1),0,1,1)</f>
        <v>44525</v>
      </c>
      <c r="AU57" s="149" t="n">
        <f aca="true">OFFSET(Pay!$D$2,MATCH(AU$4,Pay!$D$3:$D$18,1),0,1,1)</f>
        <v>44525</v>
      </c>
      <c r="AV57" s="149" t="n">
        <f aca="true">OFFSET(Pay!$D$2,MATCH(AV$4,Pay!$D$3:$D$18,1),0,1,1)</f>
        <v>44525</v>
      </c>
      <c r="AW57" s="149" t="n">
        <f aca="true">OFFSET(Pay!$D$2,MATCH(AW$4,Pay!$D$3:$D$18,1),0,1,1)</f>
        <v>44525</v>
      </c>
      <c r="AX57" s="149" t="n">
        <f aca="true">OFFSET(Pay!$D$2,MATCH(AX$4,Pay!$D$3:$D$18,1),0,1,1)</f>
        <v>44525</v>
      </c>
      <c r="AY57" s="149" t="n">
        <f aca="true">OFFSET(Pay!$D$2,MATCH(AY$4,Pay!$D$3:$D$18,1),0,1,1)</f>
        <v>44586</v>
      </c>
      <c r="AZ57" s="149" t="n">
        <f aca="true">OFFSET(Pay!$D$2,MATCH(AZ$4,Pay!$D$3:$D$18,1),0,1,1)</f>
        <v>44586</v>
      </c>
      <c r="BA57" s="149" t="n">
        <f aca="true">OFFSET(Pay!$D$2,MATCH(BA$4,Pay!$D$3:$D$18,1),0,1,1)</f>
        <v>44586</v>
      </c>
      <c r="BB57" s="149" t="n">
        <f aca="true">OFFSET(Pay!$D$2,MATCH(BB$4,Pay!$D$3:$D$18,1),0,1,1)</f>
        <v>44586</v>
      </c>
      <c r="BC57" s="149" t="n">
        <f aca="true">OFFSET(Pay!$D$2,MATCH(BC$4,Pay!$D$3:$D$18,1),0,1,1)</f>
        <v>44586</v>
      </c>
      <c r="BD57" s="150"/>
      <c r="BE57" s="150"/>
      <c r="BF57" s="150"/>
      <c r="BG57" s="150"/>
      <c r="BH57" s="150"/>
    </row>
    <row r="58" s="22" customFormat="true" ht="15.75" hidden="false" customHeight="true" outlineLevel="0" collapsed="false">
      <c r="A58" s="132"/>
      <c r="B58" s="22" t="s">
        <v>420</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51"/>
      <c r="BE58" s="151"/>
      <c r="BF58" s="151"/>
      <c r="BG58" s="151"/>
      <c r="BH58" s="151"/>
    </row>
    <row r="59" s="35" customFormat="true" ht="15.75" hidden="false" customHeight="true" outlineLevel="0" collapsed="false">
      <c r="A59" s="132"/>
      <c r="B59" s="22" t="s">
        <v>415</v>
      </c>
      <c r="C59" s="143" t="str">
        <f aca="false">IF(AND(ISTEXT(B59),C62&lt;C$4-6),"No",IF(COUNTIFS(BSMonths,"&gt;="&amp;C$62,BSMonths,"&lt;="&amp;C$4)=1,"Yes","No"))</f>
        <v>Yes</v>
      </c>
      <c r="D59" s="143" t="str">
        <f aca="false">IF(AND(ISTEXT(C59),D62&lt;D$4-6),"No",IF(COUNTIFS(BSMonths,"&gt;="&amp;D$62,BSMonths,"&lt;="&amp;D$4)=1,"Yes","No"))</f>
        <v>No</v>
      </c>
      <c r="E59" s="143" t="str">
        <f aca="false">IF(AND(ISTEXT(D59),E62&lt;E$4-6),"No",IF(COUNTIFS(BSMonths,"&gt;="&amp;E$62,BSMonths,"&lt;="&amp;E$4)=1,"Yes","No"))</f>
        <v>No</v>
      </c>
      <c r="F59" s="143" t="str">
        <f aca="false">IF(AND(ISTEXT(E59),F62&lt;F$4-6),"No",IF(COUNTIFS(BSMonths,"&gt;="&amp;F$62,BSMonths,"&lt;="&amp;F$4)=1,"Yes","No"))</f>
        <v>No</v>
      </c>
      <c r="G59" s="143" t="str">
        <f aca="false">IF(AND(ISTEXT(F59),G62&lt;G$4-6),"No",IF(COUNTIFS(BSMonths,"&gt;="&amp;G$62,BSMonths,"&lt;="&amp;G$4)=1,"Yes","No"))</f>
        <v>No</v>
      </c>
      <c r="H59" s="143" t="str">
        <f aca="false">IF(AND(ISTEXT(G59),H62&lt;H$4-6),"No",IF(COUNTIFS(BSMonths,"&gt;="&amp;H$62,BSMonths,"&lt;="&amp;H$4)=1,"Yes","No"))</f>
        <v>No</v>
      </c>
      <c r="I59" s="143" t="str">
        <f aca="false">IF(AND(ISTEXT(H59),I62&lt;I$4-6),"No",IF(COUNTIFS(BSMonths,"&gt;="&amp;I$62,BSMonths,"&lt;="&amp;I$4)=1,"Yes","No"))</f>
        <v>No</v>
      </c>
      <c r="J59" s="143" t="str">
        <f aca="false">IF(AND(ISTEXT(I59),J62&lt;J$4-6),"No",IF(COUNTIFS(BSMonths,"&gt;="&amp;J$62,BSMonths,"&lt;="&amp;J$4)=1,"Yes","No"))</f>
        <v>No</v>
      </c>
      <c r="K59" s="143" t="str">
        <f aca="false">IF(AND(ISTEXT(J59),K62&lt;K$4-6),"No",IF(COUNTIFS(BSMonths,"&gt;="&amp;K$62,BSMonths,"&lt;="&amp;K$4)=1,"Yes","No"))</f>
        <v>No</v>
      </c>
      <c r="L59" s="143" t="str">
        <f aca="false">IF(AND(ISTEXT(K59),L62&lt;L$4-6),"No",IF(COUNTIFS(BSMonths,"&gt;="&amp;L$62,BSMonths,"&lt;="&amp;L$4)=1,"Yes","No"))</f>
        <v>No</v>
      </c>
      <c r="M59" s="143" t="str">
        <f aca="false">IF(AND(ISTEXT(L59),M62&lt;M$4-6),"No",IF(COUNTIFS(BSMonths,"&gt;="&amp;M$62,BSMonths,"&lt;="&amp;M$4)=1,"Yes","No"))</f>
        <v>No</v>
      </c>
      <c r="N59" s="143" t="str">
        <f aca="false">IF(AND(ISTEXT(M59),N62&lt;N$4-6),"No",IF(COUNTIFS(BSMonths,"&gt;="&amp;N$62,BSMonths,"&lt;="&amp;N$4)=1,"Yes","No"))</f>
        <v>No</v>
      </c>
      <c r="O59" s="143" t="str">
        <f aca="false">IF(AND(ISTEXT(N59),O62&lt;O$4-6),"No",IF(COUNTIFS(BSMonths,"&gt;="&amp;O$62,BSMonths,"&lt;="&amp;O$4)=1,"Yes","No"))</f>
        <v>No</v>
      </c>
      <c r="P59" s="143" t="str">
        <f aca="false">IF(AND(ISTEXT(O59),P62&lt;P$4-6),"No",IF(COUNTIFS(BSMonths,"&gt;="&amp;P$62,BSMonths,"&lt;="&amp;P$4)=1,"Yes","No"))</f>
        <v>No</v>
      </c>
      <c r="Q59" s="143" t="str">
        <f aca="false">IF(AND(ISTEXT(P59),Q62&lt;Q$4-6),"No",IF(COUNTIFS(BSMonths,"&gt;="&amp;Q$62,BSMonths,"&lt;="&amp;Q$4)=1,"Yes","No"))</f>
        <v>No</v>
      </c>
      <c r="R59" s="143" t="str">
        <f aca="false">IF(AND(ISTEXT(Q59),R62&lt;R$4-6),"No",IF(COUNTIFS(BSMonths,"&gt;="&amp;R$62,BSMonths,"&lt;="&amp;R$4)=1,"Yes","No"))</f>
        <v>No</v>
      </c>
      <c r="S59" s="143" t="str">
        <f aca="false">IF(AND(ISTEXT(R59),S62&lt;S$4-6),"No",IF(COUNTIFS(BSMonths,"&gt;="&amp;S$62,BSMonths,"&lt;="&amp;S$4)=1,"Yes","No"))</f>
        <v>No</v>
      </c>
      <c r="T59" s="143" t="str">
        <f aca="false">IF(AND(ISTEXT(S59),T62&lt;T$4-6),"No",IF(COUNTIFS(BSMonths,"&gt;="&amp;T$62,BSMonths,"&lt;="&amp;T$4)=1,"Yes","No"))</f>
        <v>No</v>
      </c>
      <c r="U59" s="143" t="str">
        <f aca="false">IF(AND(ISTEXT(T59),U62&lt;U$4-6),"No",IF(COUNTIFS(BSMonths,"&gt;="&amp;U$62,BSMonths,"&lt;="&amp;U$4)=1,"Yes","No"))</f>
        <v>No</v>
      </c>
      <c r="V59" s="143" t="str">
        <f aca="false">IF(AND(ISTEXT(U59),V62&lt;V$4-6),"No",IF(COUNTIFS(BSMonths,"&gt;="&amp;V$62,BSMonths,"&lt;="&amp;V$4)=1,"Yes","No"))</f>
        <v>No</v>
      </c>
      <c r="W59" s="143" t="str">
        <f aca="false">IF(AND(ISTEXT(V59),W62&lt;W$4-6),"No",IF(COUNTIFS(BSMonths,"&gt;="&amp;W$62,BSMonths,"&lt;="&amp;W$4)=1,"Yes","No"))</f>
        <v>No</v>
      </c>
      <c r="X59" s="143" t="str">
        <f aca="false">IF(AND(ISTEXT(W59),X62&lt;X$4-6),"No",IF(COUNTIFS(BSMonths,"&gt;="&amp;X$62,BSMonths,"&lt;="&amp;X$4)=1,"Yes","No"))</f>
        <v>No</v>
      </c>
      <c r="Y59" s="143" t="str">
        <f aca="false">IF(AND(ISTEXT(X59),Y62&lt;Y$4-6),"No",IF(COUNTIFS(BSMonths,"&gt;="&amp;Y$62,BSMonths,"&lt;="&amp;Y$4)=1,"Yes","No"))</f>
        <v>No</v>
      </c>
      <c r="Z59" s="143" t="str">
        <f aca="false">IF(AND(ISTEXT(Y59),Z62&lt;Z$4-6),"No",IF(COUNTIFS(BSMonths,"&gt;="&amp;Z$62,BSMonths,"&lt;="&amp;Z$4)=1,"Yes","No"))</f>
        <v>No</v>
      </c>
      <c r="AA59" s="143" t="str">
        <f aca="false">IF(AND(ISTEXT(Z59),AA62&lt;AA$4-6),"No",IF(COUNTIFS(BSMonths,"&gt;="&amp;AA$62,BSMonths,"&lt;="&amp;AA$4)=1,"Yes","No"))</f>
        <v>No</v>
      </c>
      <c r="AB59" s="143" t="str">
        <f aca="false">IF(AND(ISTEXT(AA59),AB62&lt;AB$4-6),"No",IF(COUNTIFS(BSMonths,"&gt;="&amp;AB$62,BSMonths,"&lt;="&amp;AB$4)=1,"Yes","No"))</f>
        <v>No</v>
      </c>
      <c r="AC59" s="143" t="str">
        <f aca="false">IF(AND(ISTEXT(AB59),AC62&lt;AC$4-6),"No",IF(COUNTIFS(BSMonths,"&gt;="&amp;AC$62,BSMonths,"&lt;="&amp;AC$4)=1,"Yes","No"))</f>
        <v>Yes</v>
      </c>
      <c r="AD59" s="143" t="str">
        <f aca="false">IF(AND(ISTEXT(AC59),AD62&lt;AD$4-6),"No",IF(COUNTIFS(BSMonths,"&gt;="&amp;AD$62,BSMonths,"&lt;="&amp;AD$4)=1,"Yes","No"))</f>
        <v>No</v>
      </c>
      <c r="AE59" s="143" t="str">
        <f aca="false">IF(AND(ISTEXT(AD59),AE62&lt;AE$4-6),"No",IF(COUNTIFS(BSMonths,"&gt;="&amp;AE$62,BSMonths,"&lt;="&amp;AE$4)=1,"Yes","No"))</f>
        <v>No</v>
      </c>
      <c r="AF59" s="143" t="str">
        <f aca="false">IF(AND(ISTEXT(AE59),AF62&lt;AF$4-6),"No",IF(COUNTIFS(BSMonths,"&gt;="&amp;AF$62,BSMonths,"&lt;="&amp;AF$4)=1,"Yes","No"))</f>
        <v>No</v>
      </c>
      <c r="AG59" s="143" t="str">
        <f aca="false">IF(AND(ISTEXT(AF59),AG62&lt;AG$4-6),"No",IF(COUNTIFS(BSMonths,"&gt;="&amp;AG$62,BSMonths,"&lt;="&amp;AG$4)=1,"Yes","No"))</f>
        <v>No</v>
      </c>
      <c r="AH59" s="143" t="str">
        <f aca="false">IF(AND(ISTEXT(AG59),AH62&lt;AH$4-6),"No",IF(COUNTIFS(BSMonths,"&gt;="&amp;AH$62,BSMonths,"&lt;="&amp;AH$4)=1,"Yes","No"))</f>
        <v>No</v>
      </c>
      <c r="AI59" s="143" t="str">
        <f aca="false">IF(AND(ISTEXT(AH59),AI62&lt;AI$4-6),"No",IF(COUNTIFS(BSMonths,"&gt;="&amp;AI$62,BSMonths,"&lt;="&amp;AI$4)=1,"Yes","No"))</f>
        <v>No</v>
      </c>
      <c r="AJ59" s="143" t="str">
        <f aca="false">IF(AND(ISTEXT(AI59),AJ62&lt;AJ$4-6),"No",IF(COUNTIFS(BSMonths,"&gt;="&amp;AJ$62,BSMonths,"&lt;="&amp;AJ$4)=1,"Yes","No"))</f>
        <v>No</v>
      </c>
      <c r="AK59" s="143" t="str">
        <f aca="false">IF(AND(ISTEXT(AJ59),AK62&lt;AK$4-6),"No",IF(COUNTIFS(BSMonths,"&gt;="&amp;AK$62,BSMonths,"&lt;="&amp;AK$4)=1,"Yes","No"))</f>
        <v>No</v>
      </c>
      <c r="AL59" s="143" t="str">
        <f aca="false">IF(AND(ISTEXT(AK59),AL62&lt;AL$4-6),"No",IF(COUNTIFS(BSMonths,"&gt;="&amp;AL$62,BSMonths,"&lt;="&amp;AL$4)=1,"Yes","No"))</f>
        <v>No</v>
      </c>
      <c r="AM59" s="143" t="str">
        <f aca="false">IF(AND(ISTEXT(AL59),AM62&lt;AM$4-6),"No",IF(COUNTIFS(BSMonths,"&gt;="&amp;AM$62,BSMonths,"&lt;="&amp;AM$4)=1,"Yes","No"))</f>
        <v>No</v>
      </c>
      <c r="AN59" s="143" t="str">
        <f aca="false">IF(AND(ISTEXT(AM59),AN62&lt;AN$4-6),"No",IF(COUNTIFS(BSMonths,"&gt;="&amp;AN$62,BSMonths,"&lt;="&amp;AN$4)=1,"Yes","No"))</f>
        <v>No</v>
      </c>
      <c r="AO59" s="143" t="str">
        <f aca="false">IF(AND(ISTEXT(AN59),AO62&lt;AO$4-6),"No",IF(COUNTIFS(BSMonths,"&gt;="&amp;AO$62,BSMonths,"&lt;="&amp;AO$4)=1,"Yes","No"))</f>
        <v>No</v>
      </c>
      <c r="AP59" s="143" t="str">
        <f aca="false">IF(AND(ISTEXT(AO59),AP62&lt;AP$4-6),"No",IF(COUNTIFS(BSMonths,"&gt;="&amp;AP$62,BSMonths,"&lt;="&amp;AP$4)=1,"Yes","No"))</f>
        <v>No</v>
      </c>
      <c r="AQ59" s="143" t="str">
        <f aca="false">IF(AND(ISTEXT(AP59),AQ62&lt;AQ$4-6),"No",IF(COUNTIFS(BSMonths,"&gt;="&amp;AQ$62,BSMonths,"&lt;="&amp;AQ$4)=1,"Yes","No"))</f>
        <v>No</v>
      </c>
      <c r="AR59" s="143" t="str">
        <f aca="false">IF(AND(ISTEXT(AQ59),AR62&lt;AR$4-6),"No",IF(COUNTIFS(BSMonths,"&gt;="&amp;AR$62,BSMonths,"&lt;="&amp;AR$4)=1,"Yes","No"))</f>
        <v>No</v>
      </c>
      <c r="AS59" s="143" t="str">
        <f aca="false">IF(AND(ISTEXT(AR59),AS62&lt;AS$4-6),"No",IF(COUNTIFS(BSMonths,"&gt;="&amp;AS$62,BSMonths,"&lt;="&amp;AS$4)=1,"Yes","No"))</f>
        <v>No</v>
      </c>
      <c r="AT59" s="143" t="str">
        <f aca="false">IF(AND(ISTEXT(AS59),AT62&lt;AT$4-6),"No",IF(COUNTIFS(BSMonths,"&gt;="&amp;AT$62,BSMonths,"&lt;="&amp;AT$4)=1,"Yes","No"))</f>
        <v>No</v>
      </c>
      <c r="AU59" s="143" t="str">
        <f aca="false">IF(AND(ISTEXT(AT59),AU62&lt;AU$4-6),"No",IF(COUNTIFS(BSMonths,"&gt;="&amp;AU$62,BSMonths,"&lt;="&amp;AU$4)=1,"Yes","No"))</f>
        <v>No</v>
      </c>
      <c r="AV59" s="143" t="str">
        <f aca="false">IF(AND(ISTEXT(AU59),AV62&lt;AV$4-6),"No",IF(COUNTIFS(BSMonths,"&gt;="&amp;AV$62,BSMonths,"&lt;="&amp;AV$4)=1,"Yes","No"))</f>
        <v>No</v>
      </c>
      <c r="AW59" s="143" t="str">
        <f aca="false">IF(AND(ISTEXT(AV59),AW62&lt;AW$4-6),"No",IF(COUNTIFS(BSMonths,"&gt;="&amp;AW$62,BSMonths,"&lt;="&amp;AW$4)=1,"Yes","No"))</f>
        <v>No</v>
      </c>
      <c r="AX59" s="143" t="str">
        <f aca="false">IF(AND(ISTEXT(AW59),AX62&lt;AX$4-6),"No",IF(COUNTIFS(BSMonths,"&gt;="&amp;AX$62,BSMonths,"&lt;="&amp;AX$4)=1,"Yes","No"))</f>
        <v>No</v>
      </c>
      <c r="AY59" s="143" t="str">
        <f aca="false">IF(AND(ISTEXT(AX59),AY62&lt;AY$4-6),"No",IF(COUNTIFS(BSMonths,"&gt;="&amp;AY$62,BSMonths,"&lt;="&amp;AY$4)=1,"Yes","No"))</f>
        <v>No</v>
      </c>
      <c r="AZ59" s="143" t="str">
        <f aca="false">IF(AND(ISTEXT(AY59),AZ62&lt;AZ$4-6),"No",IF(COUNTIFS(BSMonths,"&gt;="&amp;AZ$62,BSMonths,"&lt;="&amp;AZ$4)=1,"Yes","No"))</f>
        <v>No</v>
      </c>
      <c r="BA59" s="143" t="str">
        <f aca="false">IF(AND(ISTEXT(AZ59),BA62&lt;BA$4-6),"No",IF(COUNTIFS(BSMonths,"&gt;="&amp;BA$62,BSMonths,"&lt;="&amp;BA$4)=1,"Yes","No"))</f>
        <v>No</v>
      </c>
      <c r="BB59" s="143" t="str">
        <f aca="false">IF(AND(ISTEXT(BA59),BB62&lt;BB$4-6),"No",IF(COUNTIFS(BSMonths,"&gt;="&amp;BB$62,BSMonths,"&lt;="&amp;BB$4)=1,"Yes","No"))</f>
        <v>No</v>
      </c>
      <c r="BC59" s="143" t="str">
        <f aca="false">IF(AND(ISTEXT(BB59),BC62&lt;BC$4-6),"No",IF(COUNTIFS(BSMonths,"&gt;="&amp;BC$62,BSMonths,"&lt;="&amp;BC$4)=1,"Yes","No"))</f>
        <v>Yes</v>
      </c>
      <c r="BD59" s="144"/>
      <c r="BE59" s="144"/>
      <c r="BF59" s="144"/>
      <c r="BG59" s="144"/>
      <c r="BH59" s="144"/>
    </row>
    <row r="60" s="35" customFormat="true" ht="15.75" hidden="false" customHeight="true" outlineLevel="0" collapsed="false">
      <c r="A60" s="132"/>
      <c r="B60" s="22" t="s">
        <v>416</v>
      </c>
      <c r="C60" s="145" t="n">
        <f aca="false">IF(C59="Yes",1+IF(Assumptions!$C$72="Subsequent",ROUNDDOWN((C62-DATE(YEAR(C62),MONTH(C62),0))/7,0),0),IF(ISTEXT(B60),ROUNDUP((C$4-C62)/7,0)+IF(Assumptions!$C$72="Subsequent",ROUNDDOWN((C62-DATE(YEAR(C62),MONTH(C62),0))/7,0),0),B60+1))</f>
        <v>1</v>
      </c>
      <c r="D60" s="145" t="n">
        <f aca="false">IF(D59="Yes",1+IF(Assumptions!$C$72="Subsequent",ROUNDDOWN((D62-DATE(YEAR(D62),MONTH(D62),0))/7,0),0),IF(ISTEXT(C60),ROUNDUP((D$4-D62)/7,0)+IF(Assumptions!$C$72="Subsequent",ROUNDDOWN((D62-DATE(YEAR(D62),MONTH(D62),0))/7,0),0),C60+1))</f>
        <v>2</v>
      </c>
      <c r="E60" s="145" t="n">
        <f aca="false">IF(E59="Yes",1+IF(Assumptions!$C$72="Subsequent",ROUNDDOWN((E62-DATE(YEAR(E62),MONTH(E62),0))/7,0),0),IF(ISTEXT(D60),ROUNDUP((E$4-E62)/7,0)+IF(Assumptions!$C$72="Subsequent",ROUNDDOWN((E62-DATE(YEAR(E62),MONTH(E62),0))/7,0),0),D60+1))</f>
        <v>3</v>
      </c>
      <c r="F60" s="145" t="n">
        <f aca="false">IF(F59="Yes",1+IF(Assumptions!$C$72="Subsequent",ROUNDDOWN((F62-DATE(YEAR(F62),MONTH(F62),0))/7,0),0),IF(ISTEXT(E60),ROUNDUP((F$4-F62)/7,0)+IF(Assumptions!$C$72="Subsequent",ROUNDDOWN((F62-DATE(YEAR(F62),MONTH(F62),0))/7,0),0),E60+1))</f>
        <v>4</v>
      </c>
      <c r="G60" s="145" t="n">
        <f aca="false">IF(G59="Yes",1+IF(Assumptions!$C$72="Subsequent",ROUNDDOWN((G62-DATE(YEAR(G62),MONTH(G62),0))/7,0),0),IF(ISTEXT(F60),ROUNDUP((G$4-G62)/7,0)+IF(Assumptions!$C$72="Subsequent",ROUNDDOWN((G62-DATE(YEAR(G62),MONTH(G62),0))/7,0),0),F60+1))</f>
        <v>5</v>
      </c>
      <c r="H60" s="145" t="n">
        <f aca="false">IF(H59="Yes",1+IF(Assumptions!$C$72="Subsequent",ROUNDDOWN((H62-DATE(YEAR(H62),MONTH(H62),0))/7,0),0),IF(ISTEXT(G60),ROUNDUP((H$4-H62)/7,0)+IF(Assumptions!$C$72="Subsequent",ROUNDDOWN((H62-DATE(YEAR(H62),MONTH(H62),0))/7,0),0),G60+1))</f>
        <v>6</v>
      </c>
      <c r="I60" s="145" t="n">
        <f aca="false">IF(I59="Yes",1+IF(Assumptions!$C$72="Subsequent",ROUNDDOWN((I62-DATE(YEAR(I62),MONTH(I62),0))/7,0),0),IF(ISTEXT(H60),ROUNDUP((I$4-I62)/7,0)+IF(Assumptions!$C$72="Subsequent",ROUNDDOWN((I62-DATE(YEAR(I62),MONTH(I62),0))/7,0),0),H60+1))</f>
        <v>7</v>
      </c>
      <c r="J60" s="145" t="n">
        <f aca="false">IF(J59="Yes",1+IF(Assumptions!$C$72="Subsequent",ROUNDDOWN((J62-DATE(YEAR(J62),MONTH(J62),0))/7,0),0),IF(ISTEXT(I60),ROUNDUP((J$4-J62)/7,0)+IF(Assumptions!$C$72="Subsequent",ROUNDDOWN((J62-DATE(YEAR(J62),MONTH(J62),0))/7,0),0),I60+1))</f>
        <v>8</v>
      </c>
      <c r="K60" s="145" t="n">
        <f aca="false">IF(K59="Yes",1+IF(Assumptions!$C$72="Subsequent",ROUNDDOWN((K62-DATE(YEAR(K62),MONTH(K62),0))/7,0),0),IF(ISTEXT(J60),ROUNDUP((K$4-K62)/7,0)+IF(Assumptions!$C$72="Subsequent",ROUNDDOWN((K62-DATE(YEAR(K62),MONTH(K62),0))/7,0),0),J60+1))</f>
        <v>9</v>
      </c>
      <c r="L60" s="145" t="n">
        <f aca="false">IF(L59="Yes",1+IF(Assumptions!$C$72="Subsequent",ROUNDDOWN((L62-DATE(YEAR(L62),MONTH(L62),0))/7,0),0),IF(ISTEXT(K60),ROUNDUP((L$4-L62)/7,0)+IF(Assumptions!$C$72="Subsequent",ROUNDDOWN((L62-DATE(YEAR(L62),MONTH(L62),0))/7,0),0),K60+1))</f>
        <v>10</v>
      </c>
      <c r="M60" s="145" t="n">
        <f aca="false">IF(M59="Yes",1+IF(Assumptions!$C$72="Subsequent",ROUNDDOWN((M62-DATE(YEAR(M62),MONTH(M62),0))/7,0),0),IF(ISTEXT(L60),ROUNDUP((M$4-M62)/7,0)+IF(Assumptions!$C$72="Subsequent",ROUNDDOWN((M62-DATE(YEAR(M62),MONTH(M62),0))/7,0),0),L60+1))</f>
        <v>11</v>
      </c>
      <c r="N60" s="145" t="n">
        <f aca="false">IF(N59="Yes",1+IF(Assumptions!$C$72="Subsequent",ROUNDDOWN((N62-DATE(YEAR(N62),MONTH(N62),0))/7,0),0),IF(ISTEXT(M60),ROUNDUP((N$4-N62)/7,0)+IF(Assumptions!$C$72="Subsequent",ROUNDDOWN((N62-DATE(YEAR(N62),MONTH(N62),0))/7,0),0),M60+1))</f>
        <v>12</v>
      </c>
      <c r="O60" s="145" t="n">
        <f aca="false">IF(O59="Yes",1+IF(Assumptions!$C$72="Subsequent",ROUNDDOWN((O62-DATE(YEAR(O62),MONTH(O62),0))/7,0),0),IF(ISTEXT(N60),ROUNDUP((O$4-O62)/7,0)+IF(Assumptions!$C$72="Subsequent",ROUNDDOWN((O62-DATE(YEAR(O62),MONTH(O62),0))/7,0),0),N60+1))</f>
        <v>13</v>
      </c>
      <c r="P60" s="145" t="n">
        <f aca="false">IF(P59="Yes",1+IF(Assumptions!$C$72="Subsequent",ROUNDDOWN((P62-DATE(YEAR(P62),MONTH(P62),0))/7,0),0),IF(ISTEXT(O60),ROUNDUP((P$4-P62)/7,0)+IF(Assumptions!$C$72="Subsequent",ROUNDDOWN((P62-DATE(YEAR(P62),MONTH(P62),0))/7,0),0),O60+1))</f>
        <v>14</v>
      </c>
      <c r="Q60" s="145" t="n">
        <f aca="false">IF(Q59="Yes",1+IF(Assumptions!$C$72="Subsequent",ROUNDDOWN((Q62-DATE(YEAR(Q62),MONTH(Q62),0))/7,0),0),IF(ISTEXT(P60),ROUNDUP((Q$4-Q62)/7,0)+IF(Assumptions!$C$72="Subsequent",ROUNDDOWN((Q62-DATE(YEAR(Q62),MONTH(Q62),0))/7,0),0),P60+1))</f>
        <v>15</v>
      </c>
      <c r="R60" s="145" t="n">
        <f aca="false">IF(R59="Yes",1+IF(Assumptions!$C$72="Subsequent",ROUNDDOWN((R62-DATE(YEAR(R62),MONTH(R62),0))/7,0),0),IF(ISTEXT(Q60),ROUNDUP((R$4-R62)/7,0)+IF(Assumptions!$C$72="Subsequent",ROUNDDOWN((R62-DATE(YEAR(R62),MONTH(R62),0))/7,0),0),Q60+1))</f>
        <v>16</v>
      </c>
      <c r="S60" s="145" t="n">
        <f aca="false">IF(S59="Yes",1+IF(Assumptions!$C$72="Subsequent",ROUNDDOWN((S62-DATE(YEAR(S62),MONTH(S62),0))/7,0),0),IF(ISTEXT(R60),ROUNDUP((S$4-S62)/7,0)+IF(Assumptions!$C$72="Subsequent",ROUNDDOWN((S62-DATE(YEAR(S62),MONTH(S62),0))/7,0),0),R60+1))</f>
        <v>17</v>
      </c>
      <c r="T60" s="145" t="n">
        <f aca="false">IF(T59="Yes",1+IF(Assumptions!$C$72="Subsequent",ROUNDDOWN((T62-DATE(YEAR(T62),MONTH(T62),0))/7,0),0),IF(ISTEXT(S60),ROUNDUP((T$4-T62)/7,0)+IF(Assumptions!$C$72="Subsequent",ROUNDDOWN((T62-DATE(YEAR(T62),MONTH(T62),0))/7,0),0),S60+1))</f>
        <v>18</v>
      </c>
      <c r="U60" s="145" t="n">
        <f aca="false">IF(U59="Yes",1+IF(Assumptions!$C$72="Subsequent",ROUNDDOWN((U62-DATE(YEAR(U62),MONTH(U62),0))/7,0),0),IF(ISTEXT(T60),ROUNDUP((U$4-U62)/7,0)+IF(Assumptions!$C$72="Subsequent",ROUNDDOWN((U62-DATE(YEAR(U62),MONTH(U62),0))/7,0),0),T60+1))</f>
        <v>19</v>
      </c>
      <c r="V60" s="145" t="n">
        <f aca="false">IF(V59="Yes",1+IF(Assumptions!$C$72="Subsequent",ROUNDDOWN((V62-DATE(YEAR(V62),MONTH(V62),0))/7,0),0),IF(ISTEXT(U60),ROUNDUP((V$4-V62)/7,0)+IF(Assumptions!$C$72="Subsequent",ROUNDDOWN((V62-DATE(YEAR(V62),MONTH(V62),0))/7,0),0),U60+1))</f>
        <v>20</v>
      </c>
      <c r="W60" s="145" t="n">
        <f aca="false">IF(W59="Yes",1+IF(Assumptions!$C$72="Subsequent",ROUNDDOWN((W62-DATE(YEAR(W62),MONTH(W62),0))/7,0),0),IF(ISTEXT(V60),ROUNDUP((W$4-W62)/7,0)+IF(Assumptions!$C$72="Subsequent",ROUNDDOWN((W62-DATE(YEAR(W62),MONTH(W62),0))/7,0),0),V60+1))</f>
        <v>21</v>
      </c>
      <c r="X60" s="145" t="n">
        <f aca="false">IF(X59="Yes",1+IF(Assumptions!$C$72="Subsequent",ROUNDDOWN((X62-DATE(YEAR(X62),MONTH(X62),0))/7,0),0),IF(ISTEXT(W60),ROUNDUP((X$4-X62)/7,0)+IF(Assumptions!$C$72="Subsequent",ROUNDDOWN((X62-DATE(YEAR(X62),MONTH(X62),0))/7,0),0),W60+1))</f>
        <v>22</v>
      </c>
      <c r="Y60" s="145" t="n">
        <f aca="false">IF(Y59="Yes",1+IF(Assumptions!$C$72="Subsequent",ROUNDDOWN((Y62-DATE(YEAR(Y62),MONTH(Y62),0))/7,0),0),IF(ISTEXT(X60),ROUNDUP((Y$4-Y62)/7,0)+IF(Assumptions!$C$72="Subsequent",ROUNDDOWN((Y62-DATE(YEAR(Y62),MONTH(Y62),0))/7,0),0),X60+1))</f>
        <v>23</v>
      </c>
      <c r="Z60" s="145" t="n">
        <f aca="false">IF(Z59="Yes",1+IF(Assumptions!$C$72="Subsequent",ROUNDDOWN((Z62-DATE(YEAR(Z62),MONTH(Z62),0))/7,0),0),IF(ISTEXT(Y60),ROUNDUP((Z$4-Z62)/7,0)+IF(Assumptions!$C$72="Subsequent",ROUNDDOWN((Z62-DATE(YEAR(Z62),MONTH(Z62),0))/7,0),0),Y60+1))</f>
        <v>24</v>
      </c>
      <c r="AA60" s="145" t="n">
        <f aca="false">IF(AA59="Yes",1+IF(Assumptions!$C$72="Subsequent",ROUNDDOWN((AA62-DATE(YEAR(AA62),MONTH(AA62),0))/7,0),0),IF(ISTEXT(Z60),ROUNDUP((AA$4-AA62)/7,0)+IF(Assumptions!$C$72="Subsequent",ROUNDDOWN((AA62-DATE(YEAR(AA62),MONTH(AA62),0))/7,0),0),Z60+1))</f>
        <v>25</v>
      </c>
      <c r="AB60" s="145" t="n">
        <f aca="false">IF(AB59="Yes",1+IF(Assumptions!$C$72="Subsequent",ROUNDDOWN((AB62-DATE(YEAR(AB62),MONTH(AB62),0))/7,0),0),IF(ISTEXT(AA60),ROUNDUP((AB$4-AB62)/7,0)+IF(Assumptions!$C$72="Subsequent",ROUNDDOWN((AB62-DATE(YEAR(AB62),MONTH(AB62),0))/7,0),0),AA60+1))</f>
        <v>26</v>
      </c>
      <c r="AC60" s="145" t="n">
        <f aca="false">IF(AC59="Yes",1+IF(Assumptions!$C$72="Subsequent",ROUNDDOWN((AC62-DATE(YEAR(AC62),MONTH(AC62),0))/7,0),0),IF(ISTEXT(AB60),ROUNDUP((AC$4-AC62)/7,0)+IF(Assumptions!$C$72="Subsequent",ROUNDDOWN((AC62-DATE(YEAR(AC62),MONTH(AC62),0))/7,0),0),AB60+1))</f>
        <v>1</v>
      </c>
      <c r="AD60" s="145" t="n">
        <f aca="false">IF(AD59="Yes",1+IF(Assumptions!$C$72="Subsequent",ROUNDDOWN((AD62-DATE(YEAR(AD62),MONTH(AD62),0))/7,0),0),IF(ISTEXT(AC60),ROUNDUP((AD$4-AD62)/7,0)+IF(Assumptions!$C$72="Subsequent",ROUNDDOWN((AD62-DATE(YEAR(AD62),MONTH(AD62),0))/7,0),0),AC60+1))</f>
        <v>2</v>
      </c>
      <c r="AE60" s="145" t="n">
        <f aca="false">IF(AE59="Yes",1+IF(Assumptions!$C$72="Subsequent",ROUNDDOWN((AE62-DATE(YEAR(AE62),MONTH(AE62),0))/7,0),0),IF(ISTEXT(AD60),ROUNDUP((AE$4-AE62)/7,0)+IF(Assumptions!$C$72="Subsequent",ROUNDDOWN((AE62-DATE(YEAR(AE62),MONTH(AE62),0))/7,0),0),AD60+1))</f>
        <v>3</v>
      </c>
      <c r="AF60" s="145" t="n">
        <f aca="false">IF(AF59="Yes",1+IF(Assumptions!$C$72="Subsequent",ROUNDDOWN((AF62-DATE(YEAR(AF62),MONTH(AF62),0))/7,0),0),IF(ISTEXT(AE60),ROUNDUP((AF$4-AF62)/7,0)+IF(Assumptions!$C$72="Subsequent",ROUNDDOWN((AF62-DATE(YEAR(AF62),MONTH(AF62),0))/7,0),0),AE60+1))</f>
        <v>4</v>
      </c>
      <c r="AG60" s="145" t="n">
        <f aca="false">IF(AG59="Yes",1+IF(Assumptions!$C$72="Subsequent",ROUNDDOWN((AG62-DATE(YEAR(AG62),MONTH(AG62),0))/7,0),0),IF(ISTEXT(AF60),ROUNDUP((AG$4-AG62)/7,0)+IF(Assumptions!$C$72="Subsequent",ROUNDDOWN((AG62-DATE(YEAR(AG62),MONTH(AG62),0))/7,0),0),AF60+1))</f>
        <v>5</v>
      </c>
      <c r="AH60" s="145" t="n">
        <f aca="false">IF(AH59="Yes",1+IF(Assumptions!$C$72="Subsequent",ROUNDDOWN((AH62-DATE(YEAR(AH62),MONTH(AH62),0))/7,0),0),IF(ISTEXT(AG60),ROUNDUP((AH$4-AH62)/7,0)+IF(Assumptions!$C$72="Subsequent",ROUNDDOWN((AH62-DATE(YEAR(AH62),MONTH(AH62),0))/7,0),0),AG60+1))</f>
        <v>6</v>
      </c>
      <c r="AI60" s="145" t="n">
        <f aca="false">IF(AI59="Yes",1+IF(Assumptions!$C$72="Subsequent",ROUNDDOWN((AI62-DATE(YEAR(AI62),MONTH(AI62),0))/7,0),0),IF(ISTEXT(AH60),ROUNDUP((AI$4-AI62)/7,0)+IF(Assumptions!$C$72="Subsequent",ROUNDDOWN((AI62-DATE(YEAR(AI62),MONTH(AI62),0))/7,0),0),AH60+1))</f>
        <v>7</v>
      </c>
      <c r="AJ60" s="145" t="n">
        <f aca="false">IF(AJ59="Yes",1+IF(Assumptions!$C$72="Subsequent",ROUNDDOWN((AJ62-DATE(YEAR(AJ62),MONTH(AJ62),0))/7,0),0),IF(ISTEXT(AI60),ROUNDUP((AJ$4-AJ62)/7,0)+IF(Assumptions!$C$72="Subsequent",ROUNDDOWN((AJ62-DATE(YEAR(AJ62),MONTH(AJ62),0))/7,0),0),AI60+1))</f>
        <v>8</v>
      </c>
      <c r="AK60" s="145" t="n">
        <f aca="false">IF(AK59="Yes",1+IF(Assumptions!$C$72="Subsequent",ROUNDDOWN((AK62-DATE(YEAR(AK62),MONTH(AK62),0))/7,0),0),IF(ISTEXT(AJ60),ROUNDUP((AK$4-AK62)/7,0)+IF(Assumptions!$C$72="Subsequent",ROUNDDOWN((AK62-DATE(YEAR(AK62),MONTH(AK62),0))/7,0),0),AJ60+1))</f>
        <v>9</v>
      </c>
      <c r="AL60" s="145" t="n">
        <f aca="false">IF(AL59="Yes",1+IF(Assumptions!$C$72="Subsequent",ROUNDDOWN((AL62-DATE(YEAR(AL62),MONTH(AL62),0))/7,0),0),IF(ISTEXT(AK60),ROUNDUP((AL$4-AL62)/7,0)+IF(Assumptions!$C$72="Subsequent",ROUNDDOWN((AL62-DATE(YEAR(AL62),MONTH(AL62),0))/7,0),0),AK60+1))</f>
        <v>10</v>
      </c>
      <c r="AM60" s="145" t="n">
        <f aca="false">IF(AM59="Yes",1+IF(Assumptions!$C$72="Subsequent",ROUNDDOWN((AM62-DATE(YEAR(AM62),MONTH(AM62),0))/7,0),0),IF(ISTEXT(AL60),ROUNDUP((AM$4-AM62)/7,0)+IF(Assumptions!$C$72="Subsequent",ROUNDDOWN((AM62-DATE(YEAR(AM62),MONTH(AM62),0))/7,0),0),AL60+1))</f>
        <v>11</v>
      </c>
      <c r="AN60" s="145" t="n">
        <f aca="false">IF(AN59="Yes",1+IF(Assumptions!$C$72="Subsequent",ROUNDDOWN((AN62-DATE(YEAR(AN62),MONTH(AN62),0))/7,0),0),IF(ISTEXT(AM60),ROUNDUP((AN$4-AN62)/7,0)+IF(Assumptions!$C$72="Subsequent",ROUNDDOWN((AN62-DATE(YEAR(AN62),MONTH(AN62),0))/7,0),0),AM60+1))</f>
        <v>12</v>
      </c>
      <c r="AO60" s="145" t="n">
        <f aca="false">IF(AO59="Yes",1+IF(Assumptions!$C$72="Subsequent",ROUNDDOWN((AO62-DATE(YEAR(AO62),MONTH(AO62),0))/7,0),0),IF(ISTEXT(AN60),ROUNDUP((AO$4-AO62)/7,0)+IF(Assumptions!$C$72="Subsequent",ROUNDDOWN((AO62-DATE(YEAR(AO62),MONTH(AO62),0))/7,0),0),AN60+1))</f>
        <v>13</v>
      </c>
      <c r="AP60" s="145" t="n">
        <f aca="false">IF(AP59="Yes",1+IF(Assumptions!$C$72="Subsequent",ROUNDDOWN((AP62-DATE(YEAR(AP62),MONTH(AP62),0))/7,0),0),IF(ISTEXT(AO60),ROUNDUP((AP$4-AP62)/7,0)+IF(Assumptions!$C$72="Subsequent",ROUNDDOWN((AP62-DATE(YEAR(AP62),MONTH(AP62),0))/7,0),0),AO60+1))</f>
        <v>14</v>
      </c>
      <c r="AQ60" s="145" t="n">
        <f aca="false">IF(AQ59="Yes",1+IF(Assumptions!$C$72="Subsequent",ROUNDDOWN((AQ62-DATE(YEAR(AQ62),MONTH(AQ62),0))/7,0),0),IF(ISTEXT(AP60),ROUNDUP((AQ$4-AQ62)/7,0)+IF(Assumptions!$C$72="Subsequent",ROUNDDOWN((AQ62-DATE(YEAR(AQ62),MONTH(AQ62),0))/7,0),0),AP60+1))</f>
        <v>15</v>
      </c>
      <c r="AR60" s="145" t="n">
        <f aca="false">IF(AR59="Yes",1+IF(Assumptions!$C$72="Subsequent",ROUNDDOWN((AR62-DATE(YEAR(AR62),MONTH(AR62),0))/7,0),0),IF(ISTEXT(AQ60),ROUNDUP((AR$4-AR62)/7,0)+IF(Assumptions!$C$72="Subsequent",ROUNDDOWN((AR62-DATE(YEAR(AR62),MONTH(AR62),0))/7,0),0),AQ60+1))</f>
        <v>16</v>
      </c>
      <c r="AS60" s="145" t="n">
        <f aca="false">IF(AS59="Yes",1+IF(Assumptions!$C$72="Subsequent",ROUNDDOWN((AS62-DATE(YEAR(AS62),MONTH(AS62),0))/7,0),0),IF(ISTEXT(AR60),ROUNDUP((AS$4-AS62)/7,0)+IF(Assumptions!$C$72="Subsequent",ROUNDDOWN((AS62-DATE(YEAR(AS62),MONTH(AS62),0))/7,0),0),AR60+1))</f>
        <v>17</v>
      </c>
      <c r="AT60" s="145" t="n">
        <f aca="false">IF(AT59="Yes",1+IF(Assumptions!$C$72="Subsequent",ROUNDDOWN((AT62-DATE(YEAR(AT62),MONTH(AT62),0))/7,0),0),IF(ISTEXT(AS60),ROUNDUP((AT$4-AT62)/7,0)+IF(Assumptions!$C$72="Subsequent",ROUNDDOWN((AT62-DATE(YEAR(AT62),MONTH(AT62),0))/7,0),0),AS60+1))</f>
        <v>18</v>
      </c>
      <c r="AU60" s="145" t="n">
        <f aca="false">IF(AU59="Yes",1+IF(Assumptions!$C$72="Subsequent",ROUNDDOWN((AU62-DATE(YEAR(AU62),MONTH(AU62),0))/7,0),0),IF(ISTEXT(AT60),ROUNDUP((AU$4-AU62)/7,0)+IF(Assumptions!$C$72="Subsequent",ROUNDDOWN((AU62-DATE(YEAR(AU62),MONTH(AU62),0))/7,0),0),AT60+1))</f>
        <v>19</v>
      </c>
      <c r="AV60" s="145" t="n">
        <f aca="false">IF(AV59="Yes",1+IF(Assumptions!$C$72="Subsequent",ROUNDDOWN((AV62-DATE(YEAR(AV62),MONTH(AV62),0))/7,0),0),IF(ISTEXT(AU60),ROUNDUP((AV$4-AV62)/7,0)+IF(Assumptions!$C$72="Subsequent",ROUNDDOWN((AV62-DATE(YEAR(AV62),MONTH(AV62),0))/7,0),0),AU60+1))</f>
        <v>20</v>
      </c>
      <c r="AW60" s="145" t="n">
        <f aca="false">IF(AW59="Yes",1+IF(Assumptions!$C$72="Subsequent",ROUNDDOWN((AW62-DATE(YEAR(AW62),MONTH(AW62),0))/7,0),0),IF(ISTEXT(AV60),ROUNDUP((AW$4-AW62)/7,0)+IF(Assumptions!$C$72="Subsequent",ROUNDDOWN((AW62-DATE(YEAR(AW62),MONTH(AW62),0))/7,0),0),AV60+1))</f>
        <v>21</v>
      </c>
      <c r="AX60" s="145" t="n">
        <f aca="false">IF(AX59="Yes",1+IF(Assumptions!$C$72="Subsequent",ROUNDDOWN((AX62-DATE(YEAR(AX62),MONTH(AX62),0))/7,0),0),IF(ISTEXT(AW60),ROUNDUP((AX$4-AX62)/7,0)+IF(Assumptions!$C$72="Subsequent",ROUNDDOWN((AX62-DATE(YEAR(AX62),MONTH(AX62),0))/7,0),0),AW60+1))</f>
        <v>22</v>
      </c>
      <c r="AY60" s="145" t="n">
        <f aca="false">IF(AY59="Yes",1+IF(Assumptions!$C$72="Subsequent",ROUNDDOWN((AY62-DATE(YEAR(AY62),MONTH(AY62),0))/7,0),0),IF(ISTEXT(AX60),ROUNDUP((AY$4-AY62)/7,0)+IF(Assumptions!$C$72="Subsequent",ROUNDDOWN((AY62-DATE(YEAR(AY62),MONTH(AY62),0))/7,0),0),AX60+1))</f>
        <v>23</v>
      </c>
      <c r="AZ60" s="145" t="n">
        <f aca="false">IF(AZ59="Yes",1+IF(Assumptions!$C$72="Subsequent",ROUNDDOWN((AZ62-DATE(YEAR(AZ62),MONTH(AZ62),0))/7,0),0),IF(ISTEXT(AY60),ROUNDUP((AZ$4-AZ62)/7,0)+IF(Assumptions!$C$72="Subsequent",ROUNDDOWN((AZ62-DATE(YEAR(AZ62),MONTH(AZ62),0))/7,0),0),AY60+1))</f>
        <v>24</v>
      </c>
      <c r="BA60" s="145" t="n">
        <f aca="false">IF(BA59="Yes",1+IF(Assumptions!$C$72="Subsequent",ROUNDDOWN((BA62-DATE(YEAR(BA62),MONTH(BA62),0))/7,0),0),IF(ISTEXT(AZ60),ROUNDUP((BA$4-BA62)/7,0)+IF(Assumptions!$C$72="Subsequent",ROUNDDOWN((BA62-DATE(YEAR(BA62),MONTH(BA62),0))/7,0),0),AZ60+1))</f>
        <v>25</v>
      </c>
      <c r="BB60" s="145" t="n">
        <f aca="false">IF(BB59="Yes",1+IF(Assumptions!$C$72="Subsequent",ROUNDDOWN((BB62-DATE(YEAR(BB62),MONTH(BB62),0))/7,0),0),IF(ISTEXT(BA60),ROUNDUP((BB$4-BB62)/7,0)+IF(Assumptions!$C$72="Subsequent",ROUNDDOWN((BB62-DATE(YEAR(BB62),MONTH(BB62),0))/7,0),0),BA60+1))</f>
        <v>26</v>
      </c>
      <c r="BC60" s="145" t="n">
        <f aca="false">IF(BC59="Yes",1+IF(Assumptions!$C$72="Subsequent",ROUNDDOWN((BC62-DATE(YEAR(BC62),MONTH(BC62),0))/7,0),0),IF(ISTEXT(BB60),ROUNDUP((BC$4-BC62)/7,0)+IF(Assumptions!$C$72="Subsequent",ROUNDDOWN((BC62-DATE(YEAR(BC62),MONTH(BC62),0))/7,0),0),BB60+1))</f>
        <v>1</v>
      </c>
      <c r="BD60" s="131"/>
      <c r="BE60" s="131"/>
      <c r="BF60" s="131"/>
      <c r="BG60" s="131"/>
      <c r="BH60" s="131"/>
    </row>
    <row r="61" s="35" customFormat="true" ht="15.75" hidden="false" customHeight="true" outlineLevel="0" collapsed="false">
      <c r="A61" s="132"/>
      <c r="B61" s="22" t="s">
        <v>421</v>
      </c>
      <c r="C61" s="50" t="n">
        <f aca="false">C37</f>
        <v>0</v>
      </c>
      <c r="D61" s="50" t="n">
        <f aca="false">IncState!C58</f>
        <v>1876</v>
      </c>
      <c r="E61" s="50" t="n">
        <f aca="false">IncState!D58</f>
        <v>8302.042</v>
      </c>
      <c r="F61" s="50" t="n">
        <f aca="false">IncState!E58</f>
        <v>10322.6666666667</v>
      </c>
      <c r="G61" s="50" t="n">
        <f aca="false">IncState!F58</f>
        <v>-7371.46666666667</v>
      </c>
      <c r="H61" s="50" t="n">
        <f aca="false">IncState!G58</f>
        <v>3087.79333333333</v>
      </c>
      <c r="I61" s="50" t="e">
        <f aca="false">IncState!H58</f>
        <v>#VALUE!</v>
      </c>
      <c r="J61" s="50" t="e">
        <f aca="false">IncState!I58</f>
        <v>#VALUE!</v>
      </c>
      <c r="K61" s="50" t="e">
        <f aca="false">IncState!J58</f>
        <v>#VALUE!</v>
      </c>
      <c r="L61" s="50" t="e">
        <f aca="false">IncState!K58</f>
        <v>#VALUE!</v>
      </c>
      <c r="M61" s="50" t="e">
        <f aca="false">IncState!L58</f>
        <v>#VALUE!</v>
      </c>
      <c r="N61" s="50" t="e">
        <f aca="false">IncState!M58</f>
        <v>#VALUE!</v>
      </c>
      <c r="O61" s="50" t="e">
        <f aca="false">IncState!N58</f>
        <v>#VALUE!</v>
      </c>
      <c r="P61" s="50" t="e">
        <f aca="false">IncState!O58</f>
        <v>#VALUE!</v>
      </c>
      <c r="Q61" s="50" t="e">
        <f aca="false">IncState!P58</f>
        <v>#VALUE!</v>
      </c>
      <c r="R61" s="50" t="e">
        <f aca="false">IncState!Q58</f>
        <v>#VALUE!</v>
      </c>
      <c r="S61" s="50" t="e">
        <f aca="false">IncState!R58</f>
        <v>#VALUE!</v>
      </c>
      <c r="T61" s="50" t="e">
        <f aca="false">IncState!S58</f>
        <v>#VALUE!</v>
      </c>
      <c r="U61" s="50" t="e">
        <f aca="false">IncState!T58</f>
        <v>#VALUE!</v>
      </c>
      <c r="V61" s="50" t="e">
        <f aca="false">IncState!U58</f>
        <v>#VALUE!</v>
      </c>
      <c r="W61" s="50" t="e">
        <f aca="false">IncState!V58</f>
        <v>#VALUE!</v>
      </c>
      <c r="X61" s="50" t="e">
        <f aca="false">IncState!W58</f>
        <v>#VALUE!</v>
      </c>
      <c r="Y61" s="50" t="e">
        <f aca="false">IncState!X58</f>
        <v>#VALUE!</v>
      </c>
      <c r="Z61" s="50" t="e">
        <f aca="false">IncState!Y58</f>
        <v>#VALUE!</v>
      </c>
      <c r="AA61" s="50" t="e">
        <f aca="false">IncState!Z58</f>
        <v>#VALUE!</v>
      </c>
      <c r="AB61" s="50" t="e">
        <f aca="false">IncState!AA58</f>
        <v>#VALUE!</v>
      </c>
      <c r="AC61" s="50" t="e">
        <f aca="false">IncState!AB58</f>
        <v>#VALUE!</v>
      </c>
      <c r="AD61" s="50" t="e">
        <f aca="false">IncState!AC58</f>
        <v>#VALUE!</v>
      </c>
      <c r="AE61" s="50" t="e">
        <f aca="false">IncState!AD58</f>
        <v>#VALUE!</v>
      </c>
      <c r="AF61" s="50" t="e">
        <f aca="false">IncState!AE58</f>
        <v>#VALUE!</v>
      </c>
      <c r="AG61" s="50" t="e">
        <f aca="false">IncState!AF58</f>
        <v>#VALUE!</v>
      </c>
      <c r="AH61" s="50" t="e">
        <f aca="false">IncState!AG58</f>
        <v>#VALUE!</v>
      </c>
      <c r="AI61" s="50" t="e">
        <f aca="false">IncState!AH58</f>
        <v>#VALUE!</v>
      </c>
      <c r="AJ61" s="50" t="e">
        <f aca="false">IncState!AI58</f>
        <v>#VALUE!</v>
      </c>
      <c r="AK61" s="50" t="e">
        <f aca="false">IncState!AJ58</f>
        <v>#VALUE!</v>
      </c>
      <c r="AL61" s="50" t="e">
        <f aca="false">IncState!AK58</f>
        <v>#VALUE!</v>
      </c>
      <c r="AM61" s="50" t="e">
        <f aca="false">IncState!AL58</f>
        <v>#VALUE!</v>
      </c>
      <c r="AN61" s="50" t="e">
        <f aca="false">IncState!AM58</f>
        <v>#VALUE!</v>
      </c>
      <c r="AO61" s="50" t="e">
        <f aca="false">IncState!AN58</f>
        <v>#VALUE!</v>
      </c>
      <c r="AP61" s="50" t="e">
        <f aca="false">IncState!AO58</f>
        <v>#VALUE!</v>
      </c>
      <c r="AQ61" s="50" t="e">
        <f aca="false">IncState!AP58</f>
        <v>#VALUE!</v>
      </c>
      <c r="AR61" s="50" t="e">
        <f aca="false">IncState!AQ58</f>
        <v>#VALUE!</v>
      </c>
      <c r="AS61" s="50" t="e">
        <f aca="false">IncState!AR58</f>
        <v>#VALUE!</v>
      </c>
      <c r="AT61" s="50" t="e">
        <f aca="false">IncState!AS58</f>
        <v>#VALUE!</v>
      </c>
      <c r="AU61" s="50" t="e">
        <f aca="false">IncState!AT58</f>
        <v>#VALUE!</v>
      </c>
      <c r="AV61" s="50" t="e">
        <f aca="false">IncState!AU58</f>
        <v>#VALUE!</v>
      </c>
      <c r="AW61" s="50" t="e">
        <f aca="false">IncState!AV58</f>
        <v>#VALUE!</v>
      </c>
      <c r="AX61" s="50" t="e">
        <f aca="false">IncState!AW58</f>
        <v>#VALUE!</v>
      </c>
      <c r="AY61" s="50" t="e">
        <f aca="false">IncState!AX58</f>
        <v>#VALUE!</v>
      </c>
      <c r="AZ61" s="50" t="e">
        <f aca="false">IncState!AY58</f>
        <v>#VALUE!</v>
      </c>
      <c r="BA61" s="50" t="e">
        <f aca="false">IncState!AZ58</f>
        <v>#VALUE!</v>
      </c>
      <c r="BB61" s="50" t="e">
        <f aca="false">IncState!BA58</f>
        <v>#VALUE!</v>
      </c>
      <c r="BC61" s="50" t="e">
        <f aca="false">IncState!BB58</f>
        <v>#VALUE!</v>
      </c>
      <c r="BD61" s="131"/>
      <c r="BE61" s="131"/>
      <c r="BF61" s="131"/>
      <c r="BG61" s="131"/>
      <c r="BH61" s="131"/>
    </row>
    <row r="62" s="35" customFormat="true" ht="15.75" hidden="false" customHeight="true" outlineLevel="0" collapsed="false">
      <c r="A62" s="132"/>
      <c r="B62" s="148" t="s">
        <v>419</v>
      </c>
      <c r="C62" s="149" t="n">
        <f aca="true">OFFSET(Pay!$H$2,MATCH(C$4,Pay!$H$3:$H$18,1),0,1,1)</f>
        <v>44252</v>
      </c>
      <c r="D62" s="149" t="n">
        <f aca="true">OFFSET(Pay!$H$2,MATCH(D$4,Pay!$H$3:$H$18,1),0,1,1)</f>
        <v>44252</v>
      </c>
      <c r="E62" s="149" t="n">
        <f aca="true">OFFSET(Pay!$H$2,MATCH(E$4,Pay!$H$3:$H$18,1),0,1,1)</f>
        <v>44252</v>
      </c>
      <c r="F62" s="149" t="n">
        <f aca="true">OFFSET(Pay!$H$2,MATCH(F$4,Pay!$H$3:$H$18,1),0,1,1)</f>
        <v>44252</v>
      </c>
      <c r="G62" s="149" t="n">
        <f aca="true">OFFSET(Pay!$H$2,MATCH(G$4,Pay!$H$3:$H$18,1),0,1,1)</f>
        <v>44252</v>
      </c>
      <c r="H62" s="149" t="n">
        <f aca="true">OFFSET(Pay!$H$2,MATCH(H$4,Pay!$H$3:$H$18,1),0,1,1)</f>
        <v>44252</v>
      </c>
      <c r="I62" s="149" t="n">
        <f aca="true">OFFSET(Pay!$H$2,MATCH(I$4,Pay!$H$3:$H$18,1),0,1,1)</f>
        <v>44252</v>
      </c>
      <c r="J62" s="149" t="n">
        <f aca="true">OFFSET(Pay!$H$2,MATCH(J$4,Pay!$H$3:$H$18,1),0,1,1)</f>
        <v>44252</v>
      </c>
      <c r="K62" s="149" t="n">
        <f aca="true">OFFSET(Pay!$H$2,MATCH(K$4,Pay!$H$3:$H$18,1),0,1,1)</f>
        <v>44252</v>
      </c>
      <c r="L62" s="149" t="n">
        <f aca="true">OFFSET(Pay!$H$2,MATCH(L$4,Pay!$H$3:$H$18,1),0,1,1)</f>
        <v>44252</v>
      </c>
      <c r="M62" s="149" t="n">
        <f aca="true">OFFSET(Pay!$H$2,MATCH(M$4,Pay!$H$3:$H$18,1),0,1,1)</f>
        <v>44252</v>
      </c>
      <c r="N62" s="149" t="n">
        <f aca="true">OFFSET(Pay!$H$2,MATCH(N$4,Pay!$H$3:$H$18,1),0,1,1)</f>
        <v>44252</v>
      </c>
      <c r="O62" s="149" t="n">
        <f aca="true">OFFSET(Pay!$H$2,MATCH(O$4,Pay!$H$3:$H$18,1),0,1,1)</f>
        <v>44252</v>
      </c>
      <c r="P62" s="149" t="n">
        <f aca="true">OFFSET(Pay!$H$2,MATCH(P$4,Pay!$H$3:$H$18,1),0,1,1)</f>
        <v>44252</v>
      </c>
      <c r="Q62" s="149" t="n">
        <f aca="true">OFFSET(Pay!$H$2,MATCH(Q$4,Pay!$H$3:$H$18,1),0,1,1)</f>
        <v>44252</v>
      </c>
      <c r="R62" s="149" t="n">
        <f aca="true">OFFSET(Pay!$H$2,MATCH(R$4,Pay!$H$3:$H$18,1),0,1,1)</f>
        <v>44252</v>
      </c>
      <c r="S62" s="149" t="n">
        <f aca="true">OFFSET(Pay!$H$2,MATCH(S$4,Pay!$H$3:$H$18,1),0,1,1)</f>
        <v>44252</v>
      </c>
      <c r="T62" s="149" t="n">
        <f aca="true">OFFSET(Pay!$H$2,MATCH(T$4,Pay!$H$3:$H$18,1),0,1,1)</f>
        <v>44252</v>
      </c>
      <c r="U62" s="149" t="n">
        <f aca="true">OFFSET(Pay!$H$2,MATCH(U$4,Pay!$H$3:$H$18,1),0,1,1)</f>
        <v>44252</v>
      </c>
      <c r="V62" s="149" t="n">
        <f aca="true">OFFSET(Pay!$H$2,MATCH(V$4,Pay!$H$3:$H$18,1),0,1,1)</f>
        <v>44252</v>
      </c>
      <c r="W62" s="149" t="n">
        <f aca="true">OFFSET(Pay!$H$2,MATCH(W$4,Pay!$H$3:$H$18,1),0,1,1)</f>
        <v>44252</v>
      </c>
      <c r="X62" s="149" t="n">
        <f aca="true">OFFSET(Pay!$H$2,MATCH(X$4,Pay!$H$3:$H$18,1),0,1,1)</f>
        <v>44252</v>
      </c>
      <c r="Y62" s="149" t="n">
        <f aca="true">OFFSET(Pay!$H$2,MATCH(Y$4,Pay!$H$3:$H$18,1),0,1,1)</f>
        <v>44252</v>
      </c>
      <c r="Z62" s="149" t="n">
        <f aca="true">OFFSET(Pay!$H$2,MATCH(Z$4,Pay!$H$3:$H$18,1),0,1,1)</f>
        <v>44252</v>
      </c>
      <c r="AA62" s="149" t="n">
        <f aca="true">OFFSET(Pay!$H$2,MATCH(AA$4,Pay!$H$3:$H$18,1),0,1,1)</f>
        <v>44252</v>
      </c>
      <c r="AB62" s="149" t="n">
        <f aca="true">OFFSET(Pay!$H$2,MATCH(AB$4,Pay!$H$3:$H$18,1),0,1,1)</f>
        <v>44252</v>
      </c>
      <c r="AC62" s="149" t="n">
        <f aca="true">OFFSET(Pay!$H$2,MATCH(AC$4,Pay!$H$3:$H$18,1),0,1,1)</f>
        <v>44433</v>
      </c>
      <c r="AD62" s="149" t="n">
        <f aca="true">OFFSET(Pay!$H$2,MATCH(AD$4,Pay!$H$3:$H$18,1),0,1,1)</f>
        <v>44433</v>
      </c>
      <c r="AE62" s="149" t="n">
        <f aca="true">OFFSET(Pay!$H$2,MATCH(AE$4,Pay!$H$3:$H$18,1),0,1,1)</f>
        <v>44433</v>
      </c>
      <c r="AF62" s="149" t="n">
        <f aca="true">OFFSET(Pay!$H$2,MATCH(AF$4,Pay!$H$3:$H$18,1),0,1,1)</f>
        <v>44433</v>
      </c>
      <c r="AG62" s="149" t="n">
        <f aca="true">OFFSET(Pay!$H$2,MATCH(AG$4,Pay!$H$3:$H$18,1),0,1,1)</f>
        <v>44433</v>
      </c>
      <c r="AH62" s="149" t="n">
        <f aca="true">OFFSET(Pay!$H$2,MATCH(AH$4,Pay!$H$3:$H$18,1),0,1,1)</f>
        <v>44433</v>
      </c>
      <c r="AI62" s="149" t="n">
        <f aca="true">OFFSET(Pay!$H$2,MATCH(AI$4,Pay!$H$3:$H$18,1),0,1,1)</f>
        <v>44433</v>
      </c>
      <c r="AJ62" s="149" t="n">
        <f aca="true">OFFSET(Pay!$H$2,MATCH(AJ$4,Pay!$H$3:$H$18,1),0,1,1)</f>
        <v>44433</v>
      </c>
      <c r="AK62" s="149" t="n">
        <f aca="true">OFFSET(Pay!$H$2,MATCH(AK$4,Pay!$H$3:$H$18,1),0,1,1)</f>
        <v>44433</v>
      </c>
      <c r="AL62" s="149" t="n">
        <f aca="true">OFFSET(Pay!$H$2,MATCH(AL$4,Pay!$H$3:$H$18,1),0,1,1)</f>
        <v>44433</v>
      </c>
      <c r="AM62" s="149" t="n">
        <f aca="true">OFFSET(Pay!$H$2,MATCH(AM$4,Pay!$H$3:$H$18,1),0,1,1)</f>
        <v>44433</v>
      </c>
      <c r="AN62" s="149" t="n">
        <f aca="true">OFFSET(Pay!$H$2,MATCH(AN$4,Pay!$H$3:$H$18,1),0,1,1)</f>
        <v>44433</v>
      </c>
      <c r="AO62" s="149" t="n">
        <f aca="true">OFFSET(Pay!$H$2,MATCH(AO$4,Pay!$H$3:$H$18,1),0,1,1)</f>
        <v>44433</v>
      </c>
      <c r="AP62" s="149" t="n">
        <f aca="true">OFFSET(Pay!$H$2,MATCH(AP$4,Pay!$H$3:$H$18,1),0,1,1)</f>
        <v>44433</v>
      </c>
      <c r="AQ62" s="149" t="n">
        <f aca="true">OFFSET(Pay!$H$2,MATCH(AQ$4,Pay!$H$3:$H$18,1),0,1,1)</f>
        <v>44433</v>
      </c>
      <c r="AR62" s="149" t="n">
        <f aca="true">OFFSET(Pay!$H$2,MATCH(AR$4,Pay!$H$3:$H$18,1),0,1,1)</f>
        <v>44433</v>
      </c>
      <c r="AS62" s="149" t="n">
        <f aca="true">OFFSET(Pay!$H$2,MATCH(AS$4,Pay!$H$3:$H$18,1),0,1,1)</f>
        <v>44433</v>
      </c>
      <c r="AT62" s="149" t="n">
        <f aca="true">OFFSET(Pay!$H$2,MATCH(AT$4,Pay!$H$3:$H$18,1),0,1,1)</f>
        <v>44433</v>
      </c>
      <c r="AU62" s="149" t="n">
        <f aca="true">OFFSET(Pay!$H$2,MATCH(AU$4,Pay!$H$3:$H$18,1),0,1,1)</f>
        <v>44433</v>
      </c>
      <c r="AV62" s="149" t="n">
        <f aca="true">OFFSET(Pay!$H$2,MATCH(AV$4,Pay!$H$3:$H$18,1),0,1,1)</f>
        <v>44433</v>
      </c>
      <c r="AW62" s="149" t="n">
        <f aca="true">OFFSET(Pay!$H$2,MATCH(AW$4,Pay!$H$3:$H$18,1),0,1,1)</f>
        <v>44433</v>
      </c>
      <c r="AX62" s="149" t="n">
        <f aca="true">OFFSET(Pay!$H$2,MATCH(AX$4,Pay!$H$3:$H$18,1),0,1,1)</f>
        <v>44433</v>
      </c>
      <c r="AY62" s="149" t="n">
        <f aca="true">OFFSET(Pay!$H$2,MATCH(AY$4,Pay!$H$3:$H$18,1),0,1,1)</f>
        <v>44433</v>
      </c>
      <c r="AZ62" s="149" t="n">
        <f aca="true">OFFSET(Pay!$H$2,MATCH(AZ$4,Pay!$H$3:$H$18,1),0,1,1)</f>
        <v>44433</v>
      </c>
      <c r="BA62" s="149" t="n">
        <f aca="true">OFFSET(Pay!$H$2,MATCH(BA$4,Pay!$H$3:$H$18,1),0,1,1)</f>
        <v>44433</v>
      </c>
      <c r="BB62" s="149" t="n">
        <f aca="true">OFFSET(Pay!$H$2,MATCH(BB$4,Pay!$H$3:$H$18,1),0,1,1)</f>
        <v>44433</v>
      </c>
      <c r="BC62" s="149" t="n">
        <f aca="true">OFFSET(Pay!$H$2,MATCH(BC$4,Pay!$H$3:$H$18,1),0,1,1)</f>
        <v>44617</v>
      </c>
      <c r="BD62" s="131"/>
      <c r="BE62" s="131"/>
      <c r="BF62" s="131"/>
      <c r="BG62" s="131"/>
      <c r="BH62" s="131"/>
    </row>
    <row r="63" s="35" customFormat="true" ht="15.75" hidden="false" customHeight="true" outlineLevel="0" collapsed="false">
      <c r="A63" s="132"/>
      <c r="B63" s="22" t="s">
        <v>246</v>
      </c>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152"/>
      <c r="BE63" s="152"/>
      <c r="BF63" s="152"/>
      <c r="BG63" s="152"/>
      <c r="BH63" s="152"/>
    </row>
    <row r="64" s="35" customFormat="true" ht="15.75" hidden="false" customHeight="true" outlineLevel="0" collapsed="false">
      <c r="A64" s="132"/>
      <c r="B64" s="22" t="s">
        <v>247</v>
      </c>
      <c r="C64" s="153" t="n">
        <f aca="false">Assumptions!$C$52</f>
        <v>0.2</v>
      </c>
      <c r="D64" s="153" t="n">
        <f aca="false">Assumptions!$C$52</f>
        <v>0.2</v>
      </c>
      <c r="E64" s="153" t="n">
        <f aca="false">Assumptions!$C$52</f>
        <v>0.2</v>
      </c>
      <c r="F64" s="153" t="n">
        <f aca="false">Assumptions!$C$52</f>
        <v>0.2</v>
      </c>
      <c r="G64" s="153" t="n">
        <f aca="false">Assumptions!$C$52</f>
        <v>0.2</v>
      </c>
      <c r="H64" s="153" t="n">
        <f aca="false">Assumptions!$C$52</f>
        <v>0.2</v>
      </c>
      <c r="I64" s="153" t="n">
        <f aca="false">Assumptions!$C$52</f>
        <v>0.2</v>
      </c>
      <c r="J64" s="153" t="n">
        <f aca="false">Assumptions!$C$52</f>
        <v>0.2</v>
      </c>
      <c r="K64" s="153" t="n">
        <f aca="false">Assumptions!$C$52</f>
        <v>0.2</v>
      </c>
      <c r="L64" s="153" t="n">
        <f aca="false">Assumptions!$C$52</f>
        <v>0.2</v>
      </c>
      <c r="M64" s="153" t="n">
        <f aca="false">Assumptions!$C$52</f>
        <v>0.2</v>
      </c>
      <c r="N64" s="153" t="n">
        <f aca="false">Assumptions!$C$52</f>
        <v>0.2</v>
      </c>
      <c r="O64" s="153" t="n">
        <f aca="false">Assumptions!$C$52</f>
        <v>0.2</v>
      </c>
      <c r="P64" s="153" t="n">
        <f aca="false">Assumptions!$C$52</f>
        <v>0.2</v>
      </c>
      <c r="Q64" s="153" t="n">
        <f aca="false">Assumptions!$C$52</f>
        <v>0.2</v>
      </c>
      <c r="R64" s="153" t="n">
        <f aca="false">Assumptions!$C$52</f>
        <v>0.2</v>
      </c>
      <c r="S64" s="153" t="n">
        <f aca="false">Assumptions!$C$52</f>
        <v>0.2</v>
      </c>
      <c r="T64" s="153" t="n">
        <f aca="false">Assumptions!$C$52</f>
        <v>0.2</v>
      </c>
      <c r="U64" s="153" t="n">
        <f aca="false">Assumptions!$C$52</f>
        <v>0.2</v>
      </c>
      <c r="V64" s="153" t="n">
        <f aca="false">Assumptions!$C$52</f>
        <v>0.2</v>
      </c>
      <c r="W64" s="153" t="n">
        <f aca="false">Assumptions!$C$52</f>
        <v>0.2</v>
      </c>
      <c r="X64" s="153" t="n">
        <f aca="false">Assumptions!$C$52</f>
        <v>0.2</v>
      </c>
      <c r="Y64" s="153" t="n">
        <f aca="false">Assumptions!$C$52</f>
        <v>0.2</v>
      </c>
      <c r="Z64" s="153" t="n">
        <f aca="false">Assumptions!$C$52</f>
        <v>0.2</v>
      </c>
      <c r="AA64" s="153" t="n">
        <f aca="false">Assumptions!$C$52</f>
        <v>0.2</v>
      </c>
      <c r="AB64" s="153" t="n">
        <f aca="false">Assumptions!$C$52</f>
        <v>0.2</v>
      </c>
      <c r="AC64" s="153" t="n">
        <f aca="false">Assumptions!$C$52</f>
        <v>0.2</v>
      </c>
      <c r="AD64" s="153" t="n">
        <f aca="false">Assumptions!$C$52</f>
        <v>0.2</v>
      </c>
      <c r="AE64" s="153" t="n">
        <f aca="false">Assumptions!$C$52</f>
        <v>0.2</v>
      </c>
      <c r="AF64" s="153" t="n">
        <f aca="false">Assumptions!$C$52</f>
        <v>0.2</v>
      </c>
      <c r="AG64" s="153" t="n">
        <f aca="false">Assumptions!$C$52</f>
        <v>0.2</v>
      </c>
      <c r="AH64" s="153" t="n">
        <f aca="false">Assumptions!$C$52</f>
        <v>0.2</v>
      </c>
      <c r="AI64" s="153" t="n">
        <f aca="false">Assumptions!$C$52</f>
        <v>0.2</v>
      </c>
      <c r="AJ64" s="153" t="n">
        <f aca="false">Assumptions!$C$52</f>
        <v>0.2</v>
      </c>
      <c r="AK64" s="153" t="n">
        <f aca="false">Assumptions!$C$52</f>
        <v>0.2</v>
      </c>
      <c r="AL64" s="153" t="n">
        <f aca="false">Assumptions!$C$52</f>
        <v>0.2</v>
      </c>
      <c r="AM64" s="153" t="n">
        <f aca="false">Assumptions!$C$52</f>
        <v>0.2</v>
      </c>
      <c r="AN64" s="153" t="n">
        <f aca="false">Assumptions!$C$52</f>
        <v>0.2</v>
      </c>
      <c r="AO64" s="153" t="n">
        <f aca="false">Assumptions!$C$52</f>
        <v>0.2</v>
      </c>
      <c r="AP64" s="153" t="n">
        <f aca="false">Assumptions!$C$52</f>
        <v>0.2</v>
      </c>
      <c r="AQ64" s="153" t="n">
        <f aca="false">Assumptions!$C$52</f>
        <v>0.2</v>
      </c>
      <c r="AR64" s="153" t="n">
        <f aca="false">Assumptions!$C$52</f>
        <v>0.2</v>
      </c>
      <c r="AS64" s="153" t="n">
        <f aca="false">Assumptions!$C$52</f>
        <v>0.2</v>
      </c>
      <c r="AT64" s="153" t="n">
        <f aca="false">Assumptions!$C$52</f>
        <v>0.2</v>
      </c>
      <c r="AU64" s="153" t="n">
        <f aca="false">Assumptions!$C$52</f>
        <v>0.2</v>
      </c>
      <c r="AV64" s="153" t="n">
        <f aca="false">Assumptions!$C$52</f>
        <v>0.2</v>
      </c>
      <c r="AW64" s="153" t="n">
        <f aca="false">Assumptions!$C$52</f>
        <v>0.2</v>
      </c>
      <c r="AX64" s="153" t="n">
        <f aca="false">Assumptions!$C$52</f>
        <v>0.2</v>
      </c>
      <c r="AY64" s="153" t="n">
        <f aca="false">Assumptions!$C$52</f>
        <v>0.2</v>
      </c>
      <c r="AZ64" s="153" t="n">
        <f aca="false">Assumptions!$C$52</f>
        <v>0.2</v>
      </c>
      <c r="BA64" s="153" t="n">
        <f aca="false">Assumptions!$C$52</f>
        <v>0.2</v>
      </c>
      <c r="BB64" s="153" t="n">
        <f aca="false">Assumptions!$C$52</f>
        <v>0.2</v>
      </c>
      <c r="BC64" s="153" t="n">
        <f aca="false">Assumptions!$C$52</f>
        <v>0.2</v>
      </c>
      <c r="BD64" s="142"/>
      <c r="BE64" s="142"/>
      <c r="BF64" s="142"/>
      <c r="BG64" s="142"/>
      <c r="BH64" s="142"/>
    </row>
    <row r="65" s="35" customFormat="true" ht="15.75" hidden="false" customHeight="true" outlineLevel="0" collapsed="false">
      <c r="A65" s="132"/>
      <c r="B65" s="22" t="s">
        <v>415</v>
      </c>
      <c r="C65" s="143" t="str">
        <f aca="false">IF(AND(ISTEXT(B65),C68&lt;C$4-6),"No",IF(COUNTIFS(BSMonths,"&gt;="&amp;C$68,BSMonths,"&lt;="&amp;C$4)=1,"Yes","No"))</f>
        <v>No</v>
      </c>
      <c r="D65" s="143" t="str">
        <f aca="false">IF(AND(ISTEXT(C65),D68&lt;D$4-6),"No",IF(COUNTIFS(BSMonths,"&gt;="&amp;D$68,BSMonths,"&lt;="&amp;D$4)=1,"Yes","No"))</f>
        <v>Yes</v>
      </c>
      <c r="E65" s="143" t="str">
        <f aca="false">IF(AND(ISTEXT(D65),E68&lt;E$4-6),"No",IF(COUNTIFS(BSMonths,"&gt;="&amp;E$68,BSMonths,"&lt;="&amp;E$4)=1,"Yes","No"))</f>
        <v>No</v>
      </c>
      <c r="F65" s="143" t="str">
        <f aca="false">IF(AND(ISTEXT(E65),F68&lt;F$4-6),"No",IF(COUNTIFS(BSMonths,"&gt;="&amp;F$68,BSMonths,"&lt;="&amp;F$4)=1,"Yes","No"))</f>
        <v>No</v>
      </c>
      <c r="G65" s="143" t="str">
        <f aca="false">IF(AND(ISTEXT(F65),G68&lt;G$4-6),"No",IF(COUNTIFS(BSMonths,"&gt;="&amp;G$68,BSMonths,"&lt;="&amp;G$4)=1,"Yes","No"))</f>
        <v>No</v>
      </c>
      <c r="H65" s="143" t="str">
        <f aca="false">IF(AND(ISTEXT(G65),H68&lt;H$4-6),"No",IF(COUNTIFS(BSMonths,"&gt;="&amp;H$68,BSMonths,"&lt;="&amp;H$4)=1,"Yes","No"))</f>
        <v>No</v>
      </c>
      <c r="I65" s="143" t="str">
        <f aca="false">IF(AND(ISTEXT(H65),I68&lt;I$4-6),"No",IF(COUNTIFS(BSMonths,"&gt;="&amp;I$68,BSMonths,"&lt;="&amp;I$4)=1,"Yes","No"))</f>
        <v>Yes</v>
      </c>
      <c r="J65" s="143" t="str">
        <f aca="false">IF(AND(ISTEXT(I65),J68&lt;J$4-6),"No",IF(COUNTIFS(BSMonths,"&gt;="&amp;J$68,BSMonths,"&lt;="&amp;J$4)=1,"Yes","No"))</f>
        <v>No</v>
      </c>
      <c r="K65" s="143" t="str">
        <f aca="false">IF(AND(ISTEXT(J65),K68&lt;K$4-6),"No",IF(COUNTIFS(BSMonths,"&gt;="&amp;K$68,BSMonths,"&lt;="&amp;K$4)=1,"Yes","No"))</f>
        <v>No</v>
      </c>
      <c r="L65" s="143" t="str">
        <f aca="false">IF(AND(ISTEXT(K65),L68&lt;L$4-6),"No",IF(COUNTIFS(BSMonths,"&gt;="&amp;L$68,BSMonths,"&lt;="&amp;L$4)=1,"Yes","No"))</f>
        <v>No</v>
      </c>
      <c r="M65" s="143" t="str">
        <f aca="false">IF(AND(ISTEXT(L65),M68&lt;M$4-6),"No",IF(COUNTIFS(BSMonths,"&gt;="&amp;M$68,BSMonths,"&lt;="&amp;M$4)=1,"Yes","No"))</f>
        <v>Yes</v>
      </c>
      <c r="N65" s="143" t="str">
        <f aca="false">IF(AND(ISTEXT(M65),N68&lt;N$4-6),"No",IF(COUNTIFS(BSMonths,"&gt;="&amp;N$68,BSMonths,"&lt;="&amp;N$4)=1,"Yes","No"))</f>
        <v>No</v>
      </c>
      <c r="O65" s="143" t="str">
        <f aca="false">IF(AND(ISTEXT(N65),O68&lt;O$4-6),"No",IF(COUNTIFS(BSMonths,"&gt;="&amp;O$68,BSMonths,"&lt;="&amp;O$4)=1,"Yes","No"))</f>
        <v>No</v>
      </c>
      <c r="P65" s="143" t="str">
        <f aca="false">IF(AND(ISTEXT(O65),P68&lt;P$4-6),"No",IF(COUNTIFS(BSMonths,"&gt;="&amp;P$68,BSMonths,"&lt;="&amp;P$4)=1,"Yes","No"))</f>
        <v>No</v>
      </c>
      <c r="Q65" s="143" t="str">
        <f aca="false">IF(AND(ISTEXT(P65),Q68&lt;Q$4-6),"No",IF(COUNTIFS(BSMonths,"&gt;="&amp;Q$68,BSMonths,"&lt;="&amp;Q$4)=1,"Yes","No"))</f>
        <v>Yes</v>
      </c>
      <c r="R65" s="143" t="str">
        <f aca="false">IF(AND(ISTEXT(Q65),R68&lt;R$4-6),"No",IF(COUNTIFS(BSMonths,"&gt;="&amp;R$68,BSMonths,"&lt;="&amp;R$4)=1,"Yes","No"))</f>
        <v>No</v>
      </c>
      <c r="S65" s="143" t="str">
        <f aca="false">IF(AND(ISTEXT(R65),S68&lt;S$4-6),"No",IF(COUNTIFS(BSMonths,"&gt;="&amp;S$68,BSMonths,"&lt;="&amp;S$4)=1,"Yes","No"))</f>
        <v>No</v>
      </c>
      <c r="T65" s="143" t="str">
        <f aca="false">IF(AND(ISTEXT(S65),T68&lt;T$4-6),"No",IF(COUNTIFS(BSMonths,"&gt;="&amp;T$68,BSMonths,"&lt;="&amp;T$4)=1,"Yes","No"))</f>
        <v>No</v>
      </c>
      <c r="U65" s="143" t="str">
        <f aca="false">IF(AND(ISTEXT(T65),U68&lt;U$4-6),"No",IF(COUNTIFS(BSMonths,"&gt;="&amp;U$68,BSMonths,"&lt;="&amp;U$4)=1,"Yes","No"))</f>
        <v>No</v>
      </c>
      <c r="V65" s="143" t="str">
        <f aca="false">IF(AND(ISTEXT(U65),V68&lt;V$4-6),"No",IF(COUNTIFS(BSMonths,"&gt;="&amp;V$68,BSMonths,"&lt;="&amp;V$4)=1,"Yes","No"))</f>
        <v>Yes</v>
      </c>
      <c r="W65" s="143" t="str">
        <f aca="false">IF(AND(ISTEXT(V65),W68&lt;W$4-6),"No",IF(COUNTIFS(BSMonths,"&gt;="&amp;W$68,BSMonths,"&lt;="&amp;W$4)=1,"Yes","No"))</f>
        <v>No</v>
      </c>
      <c r="X65" s="143" t="str">
        <f aca="false">IF(AND(ISTEXT(W65),X68&lt;X$4-6),"No",IF(COUNTIFS(BSMonths,"&gt;="&amp;X$68,BSMonths,"&lt;="&amp;X$4)=1,"Yes","No"))</f>
        <v>No</v>
      </c>
      <c r="Y65" s="143" t="str">
        <f aca="false">IF(AND(ISTEXT(X65),Y68&lt;Y$4-6),"No",IF(COUNTIFS(BSMonths,"&gt;="&amp;Y$68,BSMonths,"&lt;="&amp;Y$4)=1,"Yes","No"))</f>
        <v>No</v>
      </c>
      <c r="Z65" s="143" t="str">
        <f aca="false">IF(AND(ISTEXT(Y65),Z68&lt;Z$4-6),"No",IF(COUNTIFS(BSMonths,"&gt;="&amp;Z$68,BSMonths,"&lt;="&amp;Z$4)=1,"Yes","No"))</f>
        <v>Yes</v>
      </c>
      <c r="AA65" s="143" t="str">
        <f aca="false">IF(AND(ISTEXT(Z65),AA68&lt;AA$4-6),"No",IF(COUNTIFS(BSMonths,"&gt;="&amp;AA$68,BSMonths,"&lt;="&amp;AA$4)=1,"Yes","No"))</f>
        <v>No</v>
      </c>
      <c r="AB65" s="143" t="str">
        <f aca="false">IF(AND(ISTEXT(AA65),AB68&lt;AB$4-6),"No",IF(COUNTIFS(BSMonths,"&gt;="&amp;AB$68,BSMonths,"&lt;="&amp;AB$4)=1,"Yes","No"))</f>
        <v>No</v>
      </c>
      <c r="AC65" s="143" t="str">
        <f aca="false">IF(AND(ISTEXT(AB65),AC68&lt;AC$4-6),"No",IF(COUNTIFS(BSMonths,"&gt;="&amp;AC$68,BSMonths,"&lt;="&amp;AC$4)=1,"Yes","No"))</f>
        <v>No</v>
      </c>
      <c r="AD65" s="143" t="str">
        <f aca="false">IF(AND(ISTEXT(AC65),AD68&lt;AD$4-6),"No",IF(COUNTIFS(BSMonths,"&gt;="&amp;AD$68,BSMonths,"&lt;="&amp;AD$4)=1,"Yes","No"))</f>
        <v>No</v>
      </c>
      <c r="AE65" s="143" t="str">
        <f aca="false">IF(AND(ISTEXT(AD65),AE68&lt;AE$4-6),"No",IF(COUNTIFS(BSMonths,"&gt;="&amp;AE$68,BSMonths,"&lt;="&amp;AE$4)=1,"Yes","No"))</f>
        <v>Yes</v>
      </c>
      <c r="AF65" s="143" t="str">
        <f aca="false">IF(AND(ISTEXT(AE65),AF68&lt;AF$4-6),"No",IF(COUNTIFS(BSMonths,"&gt;="&amp;AF$68,BSMonths,"&lt;="&amp;AF$4)=1,"Yes","No"))</f>
        <v>No</v>
      </c>
      <c r="AG65" s="143" t="str">
        <f aca="false">IF(AND(ISTEXT(AF65),AG68&lt;AG$4-6),"No",IF(COUNTIFS(BSMonths,"&gt;="&amp;AG$68,BSMonths,"&lt;="&amp;AG$4)=1,"Yes","No"))</f>
        <v>No</v>
      </c>
      <c r="AH65" s="143" t="str">
        <f aca="false">IF(AND(ISTEXT(AG65),AH68&lt;AH$4-6),"No",IF(COUNTIFS(BSMonths,"&gt;="&amp;AH$68,BSMonths,"&lt;="&amp;AH$4)=1,"Yes","No"))</f>
        <v>No</v>
      </c>
      <c r="AI65" s="143" t="str">
        <f aca="false">IF(AND(ISTEXT(AH65),AI68&lt;AI$4-6),"No",IF(COUNTIFS(BSMonths,"&gt;="&amp;AI$68,BSMonths,"&lt;="&amp;AI$4)=1,"Yes","No"))</f>
        <v>Yes</v>
      </c>
      <c r="AJ65" s="143" t="str">
        <f aca="false">IF(AND(ISTEXT(AI65),AJ68&lt;AJ$4-6),"No",IF(COUNTIFS(BSMonths,"&gt;="&amp;AJ$68,BSMonths,"&lt;="&amp;AJ$4)=1,"Yes","No"))</f>
        <v>No</v>
      </c>
      <c r="AK65" s="143" t="str">
        <f aca="false">IF(AND(ISTEXT(AJ65),AK68&lt;AK$4-6),"No",IF(COUNTIFS(BSMonths,"&gt;="&amp;AK$68,BSMonths,"&lt;="&amp;AK$4)=1,"Yes","No"))</f>
        <v>No</v>
      </c>
      <c r="AL65" s="143" t="str">
        <f aca="false">IF(AND(ISTEXT(AK65),AL68&lt;AL$4-6),"No",IF(COUNTIFS(BSMonths,"&gt;="&amp;AL$68,BSMonths,"&lt;="&amp;AL$4)=1,"Yes","No"))</f>
        <v>No</v>
      </c>
      <c r="AM65" s="143" t="str">
        <f aca="false">IF(AND(ISTEXT(AL65),AM68&lt;AM$4-6),"No",IF(COUNTIFS(BSMonths,"&gt;="&amp;AM$68,BSMonths,"&lt;="&amp;AM$4)=1,"Yes","No"))</f>
        <v>Yes</v>
      </c>
      <c r="AN65" s="143" t="str">
        <f aca="false">IF(AND(ISTEXT(AM65),AN68&lt;AN$4-6),"No",IF(COUNTIFS(BSMonths,"&gt;="&amp;AN$68,BSMonths,"&lt;="&amp;AN$4)=1,"Yes","No"))</f>
        <v>No</v>
      </c>
      <c r="AO65" s="143" t="str">
        <f aca="false">IF(AND(ISTEXT(AN65),AO68&lt;AO$4-6),"No",IF(COUNTIFS(BSMonths,"&gt;="&amp;AO$68,BSMonths,"&lt;="&amp;AO$4)=1,"Yes","No"))</f>
        <v>No</v>
      </c>
      <c r="AP65" s="143" t="str">
        <f aca="false">IF(AND(ISTEXT(AO65),AP68&lt;AP$4-6),"No",IF(COUNTIFS(BSMonths,"&gt;="&amp;AP$68,BSMonths,"&lt;="&amp;AP$4)=1,"Yes","No"))</f>
        <v>No</v>
      </c>
      <c r="AQ65" s="143" t="str">
        <f aca="false">IF(AND(ISTEXT(AP65),AQ68&lt;AQ$4-6),"No",IF(COUNTIFS(BSMonths,"&gt;="&amp;AQ$68,BSMonths,"&lt;="&amp;AQ$4)=1,"Yes","No"))</f>
        <v>No</v>
      </c>
      <c r="AR65" s="143" t="str">
        <f aca="false">IF(AND(ISTEXT(AQ65),AR68&lt;AR$4-6),"No",IF(COUNTIFS(BSMonths,"&gt;="&amp;AR$68,BSMonths,"&lt;="&amp;AR$4)=1,"Yes","No"))</f>
        <v>Yes</v>
      </c>
      <c r="AS65" s="143" t="str">
        <f aca="false">IF(AND(ISTEXT(AR65),AS68&lt;AS$4-6),"No",IF(COUNTIFS(BSMonths,"&gt;="&amp;AS$68,BSMonths,"&lt;="&amp;AS$4)=1,"Yes","No"))</f>
        <v>No</v>
      </c>
      <c r="AT65" s="143" t="str">
        <f aca="false">IF(AND(ISTEXT(AS65),AT68&lt;AT$4-6),"No",IF(COUNTIFS(BSMonths,"&gt;="&amp;AT$68,BSMonths,"&lt;="&amp;AT$4)=1,"Yes","No"))</f>
        <v>No</v>
      </c>
      <c r="AU65" s="143" t="str">
        <f aca="false">IF(AND(ISTEXT(AT65),AU68&lt;AU$4-6),"No",IF(COUNTIFS(BSMonths,"&gt;="&amp;AU$68,BSMonths,"&lt;="&amp;AU$4)=1,"Yes","No"))</f>
        <v>No</v>
      </c>
      <c r="AV65" s="143" t="str">
        <f aca="false">IF(AND(ISTEXT(AU65),AV68&lt;AV$4-6),"No",IF(COUNTIFS(BSMonths,"&gt;="&amp;AV$68,BSMonths,"&lt;="&amp;AV$4)=1,"Yes","No"))</f>
        <v>Yes</v>
      </c>
      <c r="AW65" s="143" t="str">
        <f aca="false">IF(AND(ISTEXT(AV65),AW68&lt;AW$4-6),"No",IF(COUNTIFS(BSMonths,"&gt;="&amp;AW$68,BSMonths,"&lt;="&amp;AW$4)=1,"Yes","No"))</f>
        <v>No</v>
      </c>
      <c r="AX65" s="143" t="str">
        <f aca="false">IF(AND(ISTEXT(AW65),AX68&lt;AX$4-6),"No",IF(COUNTIFS(BSMonths,"&gt;="&amp;AX$68,BSMonths,"&lt;="&amp;AX$4)=1,"Yes","No"))</f>
        <v>No</v>
      </c>
      <c r="AY65" s="143" t="str">
        <f aca="false">IF(AND(ISTEXT(AX65),AY68&lt;AY$4-6),"No",IF(COUNTIFS(BSMonths,"&gt;="&amp;AY$68,BSMonths,"&lt;="&amp;AY$4)=1,"Yes","No"))</f>
        <v>No</v>
      </c>
      <c r="AZ65" s="143" t="str">
        <f aca="false">IF(AND(ISTEXT(AY65),AZ68&lt;AZ$4-6),"No",IF(COUNTIFS(BSMonths,"&gt;="&amp;AZ$68,BSMonths,"&lt;="&amp;AZ$4)=1,"Yes","No"))</f>
        <v>Yes</v>
      </c>
      <c r="BA65" s="143" t="str">
        <f aca="false">IF(AND(ISTEXT(AZ65),BA68&lt;BA$4-6),"No",IF(COUNTIFS(BSMonths,"&gt;="&amp;BA$68,BSMonths,"&lt;="&amp;BA$4)=1,"Yes","No"))</f>
        <v>No</v>
      </c>
      <c r="BB65" s="143" t="str">
        <f aca="false">IF(AND(ISTEXT(BA65),BB68&lt;BB$4-6),"No",IF(COUNTIFS(BSMonths,"&gt;="&amp;BB$68,BSMonths,"&lt;="&amp;BB$4)=1,"Yes","No"))</f>
        <v>No</v>
      </c>
      <c r="BC65" s="143" t="str">
        <f aca="false">IF(AND(ISTEXT(BB65),BC68&lt;BC$4-6),"No",IF(COUNTIFS(BSMonths,"&gt;="&amp;BC$68,BSMonths,"&lt;="&amp;BC$4)=1,"Yes","No"))</f>
        <v>No</v>
      </c>
      <c r="BD65" s="144"/>
      <c r="BE65" s="144"/>
      <c r="BF65" s="144"/>
      <c r="BG65" s="144"/>
      <c r="BH65" s="144"/>
    </row>
    <row r="66" s="35" customFormat="true" ht="15.75" hidden="false" customHeight="true" outlineLevel="0" collapsed="false">
      <c r="A66" s="132"/>
      <c r="B66" s="22" t="s">
        <v>416</v>
      </c>
      <c r="C66" s="145" t="n">
        <f aca="false">IF(C65="Yes",1+IF(Assumptions!$C$55="Subsequent",ROUNDDOWN((C68-DATE(YEAR(C68),MONTH(C68),0))/7,0),0),IF(ISTEXT(B66),ROUNDUP((C$4-C68)/7,0)+IF(Assumptions!$C$55="Subsequent",ROUNDDOWN((C68-DATE(YEAR(C68),MONTH(C68),0))/7,0),0),B66+1))</f>
        <v>4</v>
      </c>
      <c r="D66" s="145" t="n">
        <f aca="false">IF(D65="Yes",1+IF(Assumptions!$C$55="Subsequent",ROUNDDOWN((D68-DATE(YEAR(D68),MONTH(D68),0))/7,0),0),IF(ISTEXT(C66),ROUNDUP((D$4-D68)/7,0)+IF(Assumptions!$C$55="Subsequent",ROUNDDOWN((D68-DATE(YEAR(D68),MONTH(D68),0))/7,0),0),C66+1))</f>
        <v>1</v>
      </c>
      <c r="E66" s="145" t="n">
        <f aca="false">IF(E65="Yes",1+IF(Assumptions!$C$55="Subsequent",ROUNDDOWN((E68-DATE(YEAR(E68),MONTH(E68),0))/7,0),0),IF(ISTEXT(D66),ROUNDUP((E$4-E68)/7,0)+IF(Assumptions!$C$55="Subsequent",ROUNDDOWN((E68-DATE(YEAR(E68),MONTH(E68),0))/7,0),0),D66+1))</f>
        <v>2</v>
      </c>
      <c r="F66" s="145" t="n">
        <f aca="false">IF(F65="Yes",1+IF(Assumptions!$C$55="Subsequent",ROUNDDOWN((F68-DATE(YEAR(F68),MONTH(F68),0))/7,0),0),IF(ISTEXT(E66),ROUNDUP((F$4-F68)/7,0)+IF(Assumptions!$C$55="Subsequent",ROUNDDOWN((F68-DATE(YEAR(F68),MONTH(F68),0))/7,0),0),E66+1))</f>
        <v>3</v>
      </c>
      <c r="G66" s="145" t="n">
        <f aca="false">IF(G65="Yes",1+IF(Assumptions!$C$55="Subsequent",ROUNDDOWN((G68-DATE(YEAR(G68),MONTH(G68),0))/7,0),0),IF(ISTEXT(F66),ROUNDUP((G$4-G68)/7,0)+IF(Assumptions!$C$55="Subsequent",ROUNDDOWN((G68-DATE(YEAR(G68),MONTH(G68),0))/7,0),0),F66+1))</f>
        <v>4</v>
      </c>
      <c r="H66" s="145" t="n">
        <f aca="false">IF(H65="Yes",1+IF(Assumptions!$C$55="Subsequent",ROUNDDOWN((H68-DATE(YEAR(H68),MONTH(H68),0))/7,0),0),IF(ISTEXT(G66),ROUNDUP((H$4-H68)/7,0)+IF(Assumptions!$C$55="Subsequent",ROUNDDOWN((H68-DATE(YEAR(H68),MONTH(H68),0))/7,0),0),G66+1))</f>
        <v>5</v>
      </c>
      <c r="I66" s="145" t="n">
        <f aca="false">IF(I65="Yes",1+IF(Assumptions!$C$55="Subsequent",ROUNDDOWN((I68-DATE(YEAR(I68),MONTH(I68),0))/7,0),0),IF(ISTEXT(H66),ROUNDUP((I$4-I68)/7,0)+IF(Assumptions!$C$55="Subsequent",ROUNDDOWN((I68-DATE(YEAR(I68),MONTH(I68),0))/7,0),0),H66+1))</f>
        <v>1</v>
      </c>
      <c r="J66" s="145" t="n">
        <f aca="false">IF(J65="Yes",1+IF(Assumptions!$C$55="Subsequent",ROUNDDOWN((J68-DATE(YEAR(J68),MONTH(J68),0))/7,0),0),IF(ISTEXT(I66),ROUNDUP((J$4-J68)/7,0)+IF(Assumptions!$C$55="Subsequent",ROUNDDOWN((J68-DATE(YEAR(J68),MONTH(J68),0))/7,0),0),I66+1))</f>
        <v>2</v>
      </c>
      <c r="K66" s="145" t="n">
        <f aca="false">IF(K65="Yes",1+IF(Assumptions!$C$55="Subsequent",ROUNDDOWN((K68-DATE(YEAR(K68),MONTH(K68),0))/7,0),0),IF(ISTEXT(J66),ROUNDUP((K$4-K68)/7,0)+IF(Assumptions!$C$55="Subsequent",ROUNDDOWN((K68-DATE(YEAR(K68),MONTH(K68),0))/7,0),0),J66+1))</f>
        <v>3</v>
      </c>
      <c r="L66" s="145" t="n">
        <f aca="false">IF(L65="Yes",1+IF(Assumptions!$C$55="Subsequent",ROUNDDOWN((L68-DATE(YEAR(L68),MONTH(L68),0))/7,0),0),IF(ISTEXT(K66),ROUNDUP((L$4-L68)/7,0)+IF(Assumptions!$C$55="Subsequent",ROUNDDOWN((L68-DATE(YEAR(L68),MONTH(L68),0))/7,0),0),K66+1))</f>
        <v>4</v>
      </c>
      <c r="M66" s="145" t="n">
        <f aca="false">IF(M65="Yes",1+IF(Assumptions!$C$55="Subsequent",ROUNDDOWN((M68-DATE(YEAR(M68),MONTH(M68),0))/7,0),0),IF(ISTEXT(L66),ROUNDUP((M$4-M68)/7,0)+IF(Assumptions!$C$55="Subsequent",ROUNDDOWN((M68-DATE(YEAR(M68),MONTH(M68),0))/7,0),0),L66+1))</f>
        <v>1</v>
      </c>
      <c r="N66" s="145" t="n">
        <f aca="false">IF(N65="Yes",1+IF(Assumptions!$C$55="Subsequent",ROUNDDOWN((N68-DATE(YEAR(N68),MONTH(N68),0))/7,0),0),IF(ISTEXT(M66),ROUNDUP((N$4-N68)/7,0)+IF(Assumptions!$C$55="Subsequent",ROUNDDOWN((N68-DATE(YEAR(N68),MONTH(N68),0))/7,0),0),M66+1))</f>
        <v>2</v>
      </c>
      <c r="O66" s="145" t="n">
        <f aca="false">IF(O65="Yes",1+IF(Assumptions!$C$55="Subsequent",ROUNDDOWN((O68-DATE(YEAR(O68),MONTH(O68),0))/7,0),0),IF(ISTEXT(N66),ROUNDUP((O$4-O68)/7,0)+IF(Assumptions!$C$55="Subsequent",ROUNDDOWN((O68-DATE(YEAR(O68),MONTH(O68),0))/7,0),0),N66+1))</f>
        <v>3</v>
      </c>
      <c r="P66" s="145" t="n">
        <f aca="false">IF(P65="Yes",1+IF(Assumptions!$C$55="Subsequent",ROUNDDOWN((P68-DATE(YEAR(P68),MONTH(P68),0))/7,0),0),IF(ISTEXT(O66),ROUNDUP((P$4-P68)/7,0)+IF(Assumptions!$C$55="Subsequent",ROUNDDOWN((P68-DATE(YEAR(P68),MONTH(P68),0))/7,0),0),O66+1))</f>
        <v>4</v>
      </c>
      <c r="Q66" s="145" t="n">
        <f aca="false">IF(Q65="Yes",1+IF(Assumptions!$C$55="Subsequent",ROUNDDOWN((Q68-DATE(YEAR(Q68),MONTH(Q68),0))/7,0),0),IF(ISTEXT(P66),ROUNDUP((Q$4-Q68)/7,0)+IF(Assumptions!$C$55="Subsequent",ROUNDDOWN((Q68-DATE(YEAR(Q68),MONTH(Q68),0))/7,0),0),P66+1))</f>
        <v>1</v>
      </c>
      <c r="R66" s="145" t="n">
        <f aca="false">IF(R65="Yes",1+IF(Assumptions!$C$55="Subsequent",ROUNDDOWN((R68-DATE(YEAR(R68),MONTH(R68),0))/7,0),0),IF(ISTEXT(Q66),ROUNDUP((R$4-R68)/7,0)+IF(Assumptions!$C$55="Subsequent",ROUNDDOWN((R68-DATE(YEAR(R68),MONTH(R68),0))/7,0),0),Q66+1))</f>
        <v>2</v>
      </c>
      <c r="S66" s="145" t="n">
        <f aca="false">IF(S65="Yes",1+IF(Assumptions!$C$55="Subsequent",ROUNDDOWN((S68-DATE(YEAR(S68),MONTH(S68),0))/7,0),0),IF(ISTEXT(R66),ROUNDUP((S$4-S68)/7,0)+IF(Assumptions!$C$55="Subsequent",ROUNDDOWN((S68-DATE(YEAR(S68),MONTH(S68),0))/7,0),0),R66+1))</f>
        <v>3</v>
      </c>
      <c r="T66" s="145" t="n">
        <f aca="false">IF(T65="Yes",1+IF(Assumptions!$C$55="Subsequent",ROUNDDOWN((T68-DATE(YEAR(T68),MONTH(T68),0))/7,0),0),IF(ISTEXT(S66),ROUNDUP((T$4-T68)/7,0)+IF(Assumptions!$C$55="Subsequent",ROUNDDOWN((T68-DATE(YEAR(T68),MONTH(T68),0))/7,0),0),S66+1))</f>
        <v>4</v>
      </c>
      <c r="U66" s="145" t="n">
        <f aca="false">IF(U65="Yes",1+IF(Assumptions!$C$55="Subsequent",ROUNDDOWN((U68-DATE(YEAR(U68),MONTH(U68),0))/7,0),0),IF(ISTEXT(T66),ROUNDUP((U$4-U68)/7,0)+IF(Assumptions!$C$55="Subsequent",ROUNDDOWN((U68-DATE(YEAR(U68),MONTH(U68),0))/7,0),0),T66+1))</f>
        <v>5</v>
      </c>
      <c r="V66" s="145" t="n">
        <f aca="false">IF(V65="Yes",1+IF(Assumptions!$C$55="Subsequent",ROUNDDOWN((V68-DATE(YEAR(V68),MONTH(V68),0))/7,0),0),IF(ISTEXT(U66),ROUNDUP((V$4-V68)/7,0)+IF(Assumptions!$C$55="Subsequent",ROUNDDOWN((V68-DATE(YEAR(V68),MONTH(V68),0))/7,0),0),U66+1))</f>
        <v>1</v>
      </c>
      <c r="W66" s="145" t="n">
        <f aca="false">IF(W65="Yes",1+IF(Assumptions!$C$55="Subsequent",ROUNDDOWN((W68-DATE(YEAR(W68),MONTH(W68),0))/7,0),0),IF(ISTEXT(V66),ROUNDUP((W$4-W68)/7,0)+IF(Assumptions!$C$55="Subsequent",ROUNDDOWN((W68-DATE(YEAR(W68),MONTH(W68),0))/7,0),0),V66+1))</f>
        <v>2</v>
      </c>
      <c r="X66" s="145" t="n">
        <f aca="false">IF(X65="Yes",1+IF(Assumptions!$C$55="Subsequent",ROUNDDOWN((X68-DATE(YEAR(X68),MONTH(X68),0))/7,0),0),IF(ISTEXT(W66),ROUNDUP((X$4-X68)/7,0)+IF(Assumptions!$C$55="Subsequent",ROUNDDOWN((X68-DATE(YEAR(X68),MONTH(X68),0))/7,0),0),W66+1))</f>
        <v>3</v>
      </c>
      <c r="Y66" s="145" t="n">
        <f aca="false">IF(Y65="Yes",1+IF(Assumptions!$C$55="Subsequent",ROUNDDOWN((Y68-DATE(YEAR(Y68),MONTH(Y68),0))/7,0),0),IF(ISTEXT(X66),ROUNDUP((Y$4-Y68)/7,0)+IF(Assumptions!$C$55="Subsequent",ROUNDDOWN((Y68-DATE(YEAR(Y68),MONTH(Y68),0))/7,0),0),X66+1))</f>
        <v>4</v>
      </c>
      <c r="Z66" s="145" t="n">
        <f aca="false">IF(Z65="Yes",1+IF(Assumptions!$C$55="Subsequent",ROUNDDOWN((Z68-DATE(YEAR(Z68),MONTH(Z68),0))/7,0),0),IF(ISTEXT(Y66),ROUNDUP((Z$4-Z68)/7,0)+IF(Assumptions!$C$55="Subsequent",ROUNDDOWN((Z68-DATE(YEAR(Z68),MONTH(Z68),0))/7,0),0),Y66+1))</f>
        <v>1</v>
      </c>
      <c r="AA66" s="145" t="n">
        <f aca="false">IF(AA65="Yes",1+IF(Assumptions!$C$55="Subsequent",ROUNDDOWN((AA68-DATE(YEAR(AA68),MONTH(AA68),0))/7,0),0),IF(ISTEXT(Z66),ROUNDUP((AA$4-AA68)/7,0)+IF(Assumptions!$C$55="Subsequent",ROUNDDOWN((AA68-DATE(YEAR(AA68),MONTH(AA68),0))/7,0),0),Z66+1))</f>
        <v>2</v>
      </c>
      <c r="AB66" s="145" t="n">
        <f aca="false">IF(AB65="Yes",1+IF(Assumptions!$C$55="Subsequent",ROUNDDOWN((AB68-DATE(YEAR(AB68),MONTH(AB68),0))/7,0),0),IF(ISTEXT(AA66),ROUNDUP((AB$4-AB68)/7,0)+IF(Assumptions!$C$55="Subsequent",ROUNDDOWN((AB68-DATE(YEAR(AB68),MONTH(AB68),0))/7,0),0),AA66+1))</f>
        <v>3</v>
      </c>
      <c r="AC66" s="145" t="n">
        <f aca="false">IF(AC65="Yes",1+IF(Assumptions!$C$55="Subsequent",ROUNDDOWN((AC68-DATE(YEAR(AC68),MONTH(AC68),0))/7,0),0),IF(ISTEXT(AB66),ROUNDUP((AC$4-AC68)/7,0)+IF(Assumptions!$C$55="Subsequent",ROUNDDOWN((AC68-DATE(YEAR(AC68),MONTH(AC68),0))/7,0),0),AB66+1))</f>
        <v>4</v>
      </c>
      <c r="AD66" s="145" t="n">
        <f aca="false">IF(AD65="Yes",1+IF(Assumptions!$C$55="Subsequent",ROUNDDOWN((AD68-DATE(YEAR(AD68),MONTH(AD68),0))/7,0),0),IF(ISTEXT(AC66),ROUNDUP((AD$4-AD68)/7,0)+IF(Assumptions!$C$55="Subsequent",ROUNDDOWN((AD68-DATE(YEAR(AD68),MONTH(AD68),0))/7,0),0),AC66+1))</f>
        <v>5</v>
      </c>
      <c r="AE66" s="145" t="n">
        <f aca="false">IF(AE65="Yes",1+IF(Assumptions!$C$55="Subsequent",ROUNDDOWN((AE68-DATE(YEAR(AE68),MONTH(AE68),0))/7,0),0),IF(ISTEXT(AD66),ROUNDUP((AE$4-AE68)/7,0)+IF(Assumptions!$C$55="Subsequent",ROUNDDOWN((AE68-DATE(YEAR(AE68),MONTH(AE68),0))/7,0),0),AD66+1))</f>
        <v>1</v>
      </c>
      <c r="AF66" s="145" t="n">
        <f aca="false">IF(AF65="Yes",1+IF(Assumptions!$C$55="Subsequent",ROUNDDOWN((AF68-DATE(YEAR(AF68),MONTH(AF68),0))/7,0),0),IF(ISTEXT(AE66),ROUNDUP((AF$4-AF68)/7,0)+IF(Assumptions!$C$55="Subsequent",ROUNDDOWN((AF68-DATE(YEAR(AF68),MONTH(AF68),0))/7,0),0),AE66+1))</f>
        <v>2</v>
      </c>
      <c r="AG66" s="145" t="n">
        <f aca="false">IF(AG65="Yes",1+IF(Assumptions!$C$55="Subsequent",ROUNDDOWN((AG68-DATE(YEAR(AG68),MONTH(AG68),0))/7,0),0),IF(ISTEXT(AF66),ROUNDUP((AG$4-AG68)/7,0)+IF(Assumptions!$C$55="Subsequent",ROUNDDOWN((AG68-DATE(YEAR(AG68),MONTH(AG68),0))/7,0),0),AF66+1))</f>
        <v>3</v>
      </c>
      <c r="AH66" s="145" t="n">
        <f aca="false">IF(AH65="Yes",1+IF(Assumptions!$C$55="Subsequent",ROUNDDOWN((AH68-DATE(YEAR(AH68),MONTH(AH68),0))/7,0),0),IF(ISTEXT(AG66),ROUNDUP((AH$4-AH68)/7,0)+IF(Assumptions!$C$55="Subsequent",ROUNDDOWN((AH68-DATE(YEAR(AH68),MONTH(AH68),0))/7,0),0),AG66+1))</f>
        <v>4</v>
      </c>
      <c r="AI66" s="145" t="n">
        <f aca="false">IF(AI65="Yes",1+IF(Assumptions!$C$55="Subsequent",ROUNDDOWN((AI68-DATE(YEAR(AI68),MONTH(AI68),0))/7,0),0),IF(ISTEXT(AH66),ROUNDUP((AI$4-AI68)/7,0)+IF(Assumptions!$C$55="Subsequent",ROUNDDOWN((AI68-DATE(YEAR(AI68),MONTH(AI68),0))/7,0),0),AH66+1))</f>
        <v>1</v>
      </c>
      <c r="AJ66" s="145" t="n">
        <f aca="false">IF(AJ65="Yes",1+IF(Assumptions!$C$55="Subsequent",ROUNDDOWN((AJ68-DATE(YEAR(AJ68),MONTH(AJ68),0))/7,0),0),IF(ISTEXT(AI66),ROUNDUP((AJ$4-AJ68)/7,0)+IF(Assumptions!$C$55="Subsequent",ROUNDDOWN((AJ68-DATE(YEAR(AJ68),MONTH(AJ68),0))/7,0),0),AI66+1))</f>
        <v>2</v>
      </c>
      <c r="AK66" s="145" t="n">
        <f aca="false">IF(AK65="Yes",1+IF(Assumptions!$C$55="Subsequent",ROUNDDOWN((AK68-DATE(YEAR(AK68),MONTH(AK68),0))/7,0),0),IF(ISTEXT(AJ66),ROUNDUP((AK$4-AK68)/7,0)+IF(Assumptions!$C$55="Subsequent",ROUNDDOWN((AK68-DATE(YEAR(AK68),MONTH(AK68),0))/7,0),0),AJ66+1))</f>
        <v>3</v>
      </c>
      <c r="AL66" s="145" t="n">
        <f aca="false">IF(AL65="Yes",1+IF(Assumptions!$C$55="Subsequent",ROUNDDOWN((AL68-DATE(YEAR(AL68),MONTH(AL68),0))/7,0),0),IF(ISTEXT(AK66),ROUNDUP((AL$4-AL68)/7,0)+IF(Assumptions!$C$55="Subsequent",ROUNDDOWN((AL68-DATE(YEAR(AL68),MONTH(AL68),0))/7,0),0),AK66+1))</f>
        <v>4</v>
      </c>
      <c r="AM66" s="145" t="n">
        <f aca="false">IF(AM65="Yes",1+IF(Assumptions!$C$55="Subsequent",ROUNDDOWN((AM68-DATE(YEAR(AM68),MONTH(AM68),0))/7,0),0),IF(ISTEXT(AL66),ROUNDUP((AM$4-AM68)/7,0)+IF(Assumptions!$C$55="Subsequent",ROUNDDOWN((AM68-DATE(YEAR(AM68),MONTH(AM68),0))/7,0),0),AL66+1))</f>
        <v>1</v>
      </c>
      <c r="AN66" s="145" t="n">
        <f aca="false">IF(AN65="Yes",1+IF(Assumptions!$C$55="Subsequent",ROUNDDOWN((AN68-DATE(YEAR(AN68),MONTH(AN68),0))/7,0),0),IF(ISTEXT(AM66),ROUNDUP((AN$4-AN68)/7,0)+IF(Assumptions!$C$55="Subsequent",ROUNDDOWN((AN68-DATE(YEAR(AN68),MONTH(AN68),0))/7,0),0),AM66+1))</f>
        <v>2</v>
      </c>
      <c r="AO66" s="145" t="n">
        <f aca="false">IF(AO65="Yes",1+IF(Assumptions!$C$55="Subsequent",ROUNDDOWN((AO68-DATE(YEAR(AO68),MONTH(AO68),0))/7,0),0),IF(ISTEXT(AN66),ROUNDUP((AO$4-AO68)/7,0)+IF(Assumptions!$C$55="Subsequent",ROUNDDOWN((AO68-DATE(YEAR(AO68),MONTH(AO68),0))/7,0),0),AN66+1))</f>
        <v>3</v>
      </c>
      <c r="AP66" s="145" t="n">
        <f aca="false">IF(AP65="Yes",1+IF(Assumptions!$C$55="Subsequent",ROUNDDOWN((AP68-DATE(YEAR(AP68),MONTH(AP68),0))/7,0),0),IF(ISTEXT(AO66),ROUNDUP((AP$4-AP68)/7,0)+IF(Assumptions!$C$55="Subsequent",ROUNDDOWN((AP68-DATE(YEAR(AP68),MONTH(AP68),0))/7,0),0),AO66+1))</f>
        <v>4</v>
      </c>
      <c r="AQ66" s="145" t="n">
        <f aca="false">IF(AQ65="Yes",1+IF(Assumptions!$C$55="Subsequent",ROUNDDOWN((AQ68-DATE(YEAR(AQ68),MONTH(AQ68),0))/7,0),0),IF(ISTEXT(AP66),ROUNDUP((AQ$4-AQ68)/7,0)+IF(Assumptions!$C$55="Subsequent",ROUNDDOWN((AQ68-DATE(YEAR(AQ68),MONTH(AQ68),0))/7,0),0),AP66+1))</f>
        <v>5</v>
      </c>
      <c r="AR66" s="145" t="n">
        <f aca="false">IF(AR65="Yes",1+IF(Assumptions!$C$55="Subsequent",ROUNDDOWN((AR68-DATE(YEAR(AR68),MONTH(AR68),0))/7,0),0),IF(ISTEXT(AQ66),ROUNDUP((AR$4-AR68)/7,0)+IF(Assumptions!$C$55="Subsequent",ROUNDDOWN((AR68-DATE(YEAR(AR68),MONTH(AR68),0))/7,0),0),AQ66+1))</f>
        <v>1</v>
      </c>
      <c r="AS66" s="145" t="n">
        <f aca="false">IF(AS65="Yes",1+IF(Assumptions!$C$55="Subsequent",ROUNDDOWN((AS68-DATE(YEAR(AS68),MONTH(AS68),0))/7,0),0),IF(ISTEXT(AR66),ROUNDUP((AS$4-AS68)/7,0)+IF(Assumptions!$C$55="Subsequent",ROUNDDOWN((AS68-DATE(YEAR(AS68),MONTH(AS68),0))/7,0),0),AR66+1))</f>
        <v>2</v>
      </c>
      <c r="AT66" s="145" t="n">
        <f aca="false">IF(AT65="Yes",1+IF(Assumptions!$C$55="Subsequent",ROUNDDOWN((AT68-DATE(YEAR(AT68),MONTH(AT68),0))/7,0),0),IF(ISTEXT(AS66),ROUNDUP((AT$4-AT68)/7,0)+IF(Assumptions!$C$55="Subsequent",ROUNDDOWN((AT68-DATE(YEAR(AT68),MONTH(AT68),0))/7,0),0),AS66+1))</f>
        <v>3</v>
      </c>
      <c r="AU66" s="145" t="n">
        <f aca="false">IF(AU65="Yes",1+IF(Assumptions!$C$55="Subsequent",ROUNDDOWN((AU68-DATE(YEAR(AU68),MONTH(AU68),0))/7,0),0),IF(ISTEXT(AT66),ROUNDUP((AU$4-AU68)/7,0)+IF(Assumptions!$C$55="Subsequent",ROUNDDOWN((AU68-DATE(YEAR(AU68),MONTH(AU68),0))/7,0),0),AT66+1))</f>
        <v>4</v>
      </c>
      <c r="AV66" s="145" t="n">
        <f aca="false">IF(AV65="Yes",1+IF(Assumptions!$C$55="Subsequent",ROUNDDOWN((AV68-DATE(YEAR(AV68),MONTH(AV68),0))/7,0),0),IF(ISTEXT(AU66),ROUNDUP((AV$4-AV68)/7,0)+IF(Assumptions!$C$55="Subsequent",ROUNDDOWN((AV68-DATE(YEAR(AV68),MONTH(AV68),0))/7,0),0),AU66+1))</f>
        <v>1</v>
      </c>
      <c r="AW66" s="145" t="n">
        <f aca="false">IF(AW65="Yes",1+IF(Assumptions!$C$55="Subsequent",ROUNDDOWN((AW68-DATE(YEAR(AW68),MONTH(AW68),0))/7,0),0),IF(ISTEXT(AV66),ROUNDUP((AW$4-AW68)/7,0)+IF(Assumptions!$C$55="Subsequent",ROUNDDOWN((AW68-DATE(YEAR(AW68),MONTH(AW68),0))/7,0),0),AV66+1))</f>
        <v>2</v>
      </c>
      <c r="AX66" s="145" t="n">
        <f aca="false">IF(AX65="Yes",1+IF(Assumptions!$C$55="Subsequent",ROUNDDOWN((AX68-DATE(YEAR(AX68),MONTH(AX68),0))/7,0),0),IF(ISTEXT(AW66),ROUNDUP((AX$4-AX68)/7,0)+IF(Assumptions!$C$55="Subsequent",ROUNDDOWN((AX68-DATE(YEAR(AX68),MONTH(AX68),0))/7,0),0),AW66+1))</f>
        <v>3</v>
      </c>
      <c r="AY66" s="145" t="n">
        <f aca="false">IF(AY65="Yes",1+IF(Assumptions!$C$55="Subsequent",ROUNDDOWN((AY68-DATE(YEAR(AY68),MONTH(AY68),0))/7,0),0),IF(ISTEXT(AX66),ROUNDUP((AY$4-AY68)/7,0)+IF(Assumptions!$C$55="Subsequent",ROUNDDOWN((AY68-DATE(YEAR(AY68),MONTH(AY68),0))/7,0),0),AX66+1))</f>
        <v>4</v>
      </c>
      <c r="AZ66" s="145" t="n">
        <f aca="false">IF(AZ65="Yes",1+IF(Assumptions!$C$55="Subsequent",ROUNDDOWN((AZ68-DATE(YEAR(AZ68),MONTH(AZ68),0))/7,0),0),IF(ISTEXT(AY66),ROUNDUP((AZ$4-AZ68)/7,0)+IF(Assumptions!$C$55="Subsequent",ROUNDDOWN((AZ68-DATE(YEAR(AZ68),MONTH(AZ68),0))/7,0),0),AY66+1))</f>
        <v>1</v>
      </c>
      <c r="BA66" s="145" t="n">
        <f aca="false">IF(BA65="Yes",1+IF(Assumptions!$C$55="Subsequent",ROUNDDOWN((BA68-DATE(YEAR(BA68),MONTH(BA68),0))/7,0),0),IF(ISTEXT(AZ66),ROUNDUP((BA$4-BA68)/7,0)+IF(Assumptions!$C$55="Subsequent",ROUNDDOWN((BA68-DATE(YEAR(BA68),MONTH(BA68),0))/7,0),0),AZ66+1))</f>
        <v>2</v>
      </c>
      <c r="BB66" s="145" t="n">
        <f aca="false">IF(BB65="Yes",1+IF(Assumptions!$C$55="Subsequent",ROUNDDOWN((BB68-DATE(YEAR(BB68),MONTH(BB68),0))/7,0),0),IF(ISTEXT(BA66),ROUNDUP((BB$4-BB68)/7,0)+IF(Assumptions!$C$55="Subsequent",ROUNDDOWN((BB68-DATE(YEAR(BB68),MONTH(BB68),0))/7,0),0),BA66+1))</f>
        <v>3</v>
      </c>
      <c r="BC66" s="145" t="n">
        <f aca="false">IF(BC65="Yes",1+IF(Assumptions!$C$55="Subsequent",ROUNDDOWN((BC68-DATE(YEAR(BC68),MONTH(BC68),0))/7,0),0),IF(ISTEXT(BB66),ROUNDUP((BC$4-BC68)/7,0)+IF(Assumptions!$C$55="Subsequent",ROUNDDOWN((BC68-DATE(YEAR(BC68),MONTH(BC68),0))/7,0),0),BB66+1))</f>
        <v>4</v>
      </c>
      <c r="BD66" s="131"/>
      <c r="BE66" s="131"/>
      <c r="BF66" s="131"/>
      <c r="BG66" s="131"/>
      <c r="BH66" s="131"/>
    </row>
    <row r="67" s="35" customFormat="true" ht="15.75" hidden="false" customHeight="true" outlineLevel="0" collapsed="false">
      <c r="A67" s="132"/>
      <c r="B67" s="22" t="s">
        <v>421</v>
      </c>
      <c r="C67" s="50" t="n">
        <f aca="false">C35</f>
        <v>20000</v>
      </c>
      <c r="D67" s="50" t="n">
        <f aca="false">SUMIF(IncState!$A$4:$BG$59,"PAY",IncState!C$4:C$59)*D64</f>
        <v>1160</v>
      </c>
      <c r="E67" s="50" t="n">
        <f aca="false">SUMIF(IncState!$A$4:$BG$59,"PAY",IncState!D$4:D$59)*E64</f>
        <v>1160</v>
      </c>
      <c r="F67" s="50" t="n">
        <f aca="false">SUMIF(IncState!$A$4:$BG$59,"PAY",IncState!E$4:E$59)*F64</f>
        <v>1160</v>
      </c>
      <c r="G67" s="50" t="n">
        <f aca="false">SUMIF(IncState!$A$4:$BG$59,"PAY",IncState!F$4:F$59)*G64</f>
        <v>15160</v>
      </c>
      <c r="H67" s="50" t="n">
        <f aca="false">SUMIF(IncState!$A$4:$BG$59,"PAY",IncState!G$4:G$59)*H64</f>
        <v>1160</v>
      </c>
      <c r="I67" s="50" t="n">
        <f aca="false">SUMIF(IncState!$A$4:$BG$59,"PAY",IncState!H$4:H$59)*I64</f>
        <v>1160</v>
      </c>
      <c r="J67" s="50" t="n">
        <f aca="false">SUMIF(IncState!$A$4:$BG$59,"PAY",IncState!I$4:I$59)*J64</f>
        <v>1160</v>
      </c>
      <c r="K67" s="50" t="n">
        <f aca="false">SUMIF(IncState!$A$4:$BG$59,"PAY",IncState!J$4:J$59)*K64</f>
        <v>1160</v>
      </c>
      <c r="L67" s="50" t="n">
        <f aca="false">SUMIF(IncState!$A$4:$BG$59,"PAY",IncState!K$4:K$59)*L64</f>
        <v>15160</v>
      </c>
      <c r="M67" s="50" t="n">
        <f aca="false">SUMIF(IncState!$A$4:$BG$59,"PAY",IncState!L$4:L$59)*M64</f>
        <v>1160</v>
      </c>
      <c r="N67" s="50" t="n">
        <f aca="false">SUMIF(IncState!$A$4:$BG$59,"PAY",IncState!M$4:M$59)*N64</f>
        <v>1160</v>
      </c>
      <c r="O67" s="50" t="n">
        <f aca="false">SUMIF(IncState!$A$4:$BG$59,"PAY",IncState!N$4:N$59)*O64</f>
        <v>1160</v>
      </c>
      <c r="P67" s="50" t="n">
        <f aca="false">SUMIF(IncState!$A$4:$BG$59,"PAY",IncState!O$4:O$59)*P64</f>
        <v>15160</v>
      </c>
      <c r="Q67" s="50" t="n">
        <f aca="false">SUMIF(IncState!$A$4:$BG$59,"PAY",IncState!P$4:P$59)*Q64</f>
        <v>1160</v>
      </c>
      <c r="R67" s="50" t="n">
        <f aca="false">SUMIF(IncState!$A$4:$BG$59,"PAY",IncState!Q$4:Q$59)*R64</f>
        <v>1160</v>
      </c>
      <c r="S67" s="50" t="n">
        <f aca="false">SUMIF(IncState!$A$4:$BG$59,"PAY",IncState!R$4:R$59)*S64</f>
        <v>1160</v>
      </c>
      <c r="T67" s="50" t="n">
        <f aca="false">SUMIF(IncState!$A$4:$BG$59,"PAY",IncState!S$4:S$59)*T64</f>
        <v>15160</v>
      </c>
      <c r="U67" s="50" t="n">
        <f aca="false">SUMIF(IncState!$A$4:$BG$59,"PAY",IncState!T$4:T$59)*U64</f>
        <v>1160</v>
      </c>
      <c r="V67" s="50" t="n">
        <f aca="false">SUMIF(IncState!$A$4:$BG$59,"PAY",IncState!U$4:U$59)*V64</f>
        <v>1160</v>
      </c>
      <c r="W67" s="50" t="n">
        <f aca="false">SUMIF(IncState!$A$4:$BG$59,"PAY",IncState!V$4:V$59)*W64</f>
        <v>1160</v>
      </c>
      <c r="X67" s="50" t="n">
        <f aca="false">SUMIF(IncState!$A$4:$BG$59,"PAY",IncState!W$4:W$59)*X64</f>
        <v>1160</v>
      </c>
      <c r="Y67" s="50" t="n">
        <f aca="false">SUMIF(IncState!$A$4:$BG$59,"PAY",IncState!X$4:X$59)*Y64</f>
        <v>15160</v>
      </c>
      <c r="Z67" s="50" t="n">
        <f aca="false">SUMIF(IncState!$A$4:$BG$59,"PAY",IncState!Y$4:Y$59)*Z64</f>
        <v>1160</v>
      </c>
      <c r="AA67" s="50" t="n">
        <f aca="false">SUMIF(IncState!$A$4:$BG$59,"PAY",IncState!Z$4:Z$59)*AA64</f>
        <v>1160</v>
      </c>
      <c r="AB67" s="50" t="n">
        <f aca="false">SUMIF(IncState!$A$4:$BG$59,"PAY",IncState!AA$4:AA$59)*AB64</f>
        <v>1240</v>
      </c>
      <c r="AC67" s="50" t="n">
        <f aca="false">SUMIF(IncState!$A$4:$BG$59,"PAY",IncState!AB$4:AB$59)*AC64</f>
        <v>15240</v>
      </c>
      <c r="AD67" s="50" t="n">
        <f aca="false">SUMIF(IncState!$A$4:$BG$59,"PAY",IncState!AC$4:AC$59)*AD64</f>
        <v>1240</v>
      </c>
      <c r="AE67" s="50" t="n">
        <f aca="false">SUMIF(IncState!$A$4:$BG$59,"PAY",IncState!AD$4:AD$59)*AE64</f>
        <v>1240</v>
      </c>
      <c r="AF67" s="50" t="n">
        <f aca="false">SUMIF(IncState!$A$4:$BG$59,"PAY",IncState!AE$4:AE$59)*AF64</f>
        <v>1240</v>
      </c>
      <c r="AG67" s="50" t="n">
        <f aca="false">SUMIF(IncState!$A$4:$BG$59,"PAY",IncState!AF$4:AF$59)*AG64</f>
        <v>1240</v>
      </c>
      <c r="AH67" s="50" t="n">
        <f aca="false">SUMIF(IncState!$A$4:$BG$59,"PAY",IncState!AG$4:AG$59)*AH64</f>
        <v>15240</v>
      </c>
      <c r="AI67" s="50" t="n">
        <f aca="false">SUMIF(IncState!$A$4:$BG$59,"PAY",IncState!AH$4:AH$59)*AI64</f>
        <v>1240</v>
      </c>
      <c r="AJ67" s="50" t="n">
        <f aca="false">SUMIF(IncState!$A$4:$BG$59,"PAY",IncState!AI$4:AI$59)*AJ64</f>
        <v>1240</v>
      </c>
      <c r="AK67" s="50" t="n">
        <f aca="false">SUMIF(IncState!$A$4:$BG$59,"PAY",IncState!AJ$4:AJ$59)*AK64</f>
        <v>1240</v>
      </c>
      <c r="AL67" s="50" t="n">
        <f aca="false">SUMIF(IncState!$A$4:$BG$59,"PAY",IncState!AK$4:AK$59)*AL64</f>
        <v>15240</v>
      </c>
      <c r="AM67" s="50" t="n">
        <f aca="false">SUMIF(IncState!$A$4:$BG$59,"PAY",IncState!AL$4:AL$59)*AM64</f>
        <v>1240</v>
      </c>
      <c r="AN67" s="50" t="n">
        <f aca="false">SUMIF(IncState!$A$4:$BG$59,"PAY",IncState!AM$4:AM$59)*AN64</f>
        <v>1240</v>
      </c>
      <c r="AO67" s="50" t="n">
        <f aca="false">SUMIF(IncState!$A$4:$BG$59,"PAY",IncState!AN$4:AN$59)*AO64</f>
        <v>1240</v>
      </c>
      <c r="AP67" s="50" t="n">
        <f aca="false">SUMIF(IncState!$A$4:$BG$59,"PAY",IncState!AO$4:AO$59)*AP64</f>
        <v>15240</v>
      </c>
      <c r="AQ67" s="50" t="n">
        <f aca="false">SUMIF(IncState!$A$4:$BG$59,"PAY",IncState!AP$4:AP$59)*AQ64</f>
        <v>1240</v>
      </c>
      <c r="AR67" s="50" t="n">
        <f aca="false">SUMIF(IncState!$A$4:$BG$59,"PAY",IncState!AQ$4:AQ$59)*AR64</f>
        <v>1360</v>
      </c>
      <c r="AS67" s="50" t="n">
        <f aca="false">SUMIF(IncState!$A$4:$BG$59,"PAY",IncState!AR$4:AR$59)*AS64</f>
        <v>1360</v>
      </c>
      <c r="AT67" s="50" t="n">
        <f aca="false">SUMIF(IncState!$A$4:$BG$59,"PAY",IncState!AS$4:AS$59)*AT64</f>
        <v>16360</v>
      </c>
      <c r="AU67" s="50" t="n">
        <f aca="false">SUMIF(IncState!$A$4:$BG$59,"PAY",IncState!AT$4:AT$59)*AU64</f>
        <v>1360</v>
      </c>
      <c r="AV67" s="50" t="n">
        <f aca="false">SUMIF(IncState!$A$4:$BG$59,"PAY",IncState!AU$4:AU$59)*AV64</f>
        <v>1360</v>
      </c>
      <c r="AW67" s="50" t="n">
        <f aca="false">SUMIF(IncState!$A$4:$BG$59,"PAY",IncState!AV$4:AV$59)*AW64</f>
        <v>1360</v>
      </c>
      <c r="AX67" s="50" t="n">
        <f aca="false">SUMIF(IncState!$A$4:$BG$59,"PAY",IncState!AW$4:AW$59)*AX64</f>
        <v>1360</v>
      </c>
      <c r="AY67" s="50" t="n">
        <f aca="false">SUMIF(IncState!$A$4:$BG$59,"PAY",IncState!AX$4:AX$59)*AY64</f>
        <v>15360</v>
      </c>
      <c r="AZ67" s="50" t="n">
        <f aca="false">SUMIF(IncState!$A$4:$BG$59,"PAY",IncState!AY$4:AY$59)*AZ64</f>
        <v>1360</v>
      </c>
      <c r="BA67" s="50" t="n">
        <f aca="false">SUMIF(IncState!$A$4:$BG$59,"PAY",IncState!AZ$4:AZ$59)*BA64</f>
        <v>1360</v>
      </c>
      <c r="BB67" s="50" t="n">
        <f aca="false">SUMIF(IncState!$A$4:$BG$59,"PAY",IncState!BA$4:BA$59)*BB64</f>
        <v>1360</v>
      </c>
      <c r="BC67" s="50" t="n">
        <f aca="false">SUMIF(IncState!$A$4:$BG$59,"PAY",IncState!BB$4:BB$59)*BC64</f>
        <v>15360</v>
      </c>
      <c r="BD67" s="154"/>
      <c r="BE67" s="154"/>
      <c r="BF67" s="154"/>
      <c r="BG67" s="154"/>
      <c r="BH67" s="154"/>
    </row>
    <row r="68" s="148" customFormat="true" ht="15.75" hidden="false" customHeight="true" outlineLevel="0" collapsed="false">
      <c r="A68" s="155"/>
      <c r="B68" s="148" t="s">
        <v>419</v>
      </c>
      <c r="C68" s="149" t="n">
        <f aca="true">OFFSET(Pay!$L$2,MATCH(C$4,Pay!$L$3:$L$18,1),0,1,1)</f>
        <v>44233</v>
      </c>
      <c r="D68" s="149" t="n">
        <f aca="true">OFFSET(Pay!$L$2,MATCH(D$4,Pay!$L$3:$L$18,1),0,1,1)</f>
        <v>44261</v>
      </c>
      <c r="E68" s="149" t="n">
        <f aca="true">OFFSET(Pay!$L$2,MATCH(E$4,Pay!$L$3:$L$18,1),0,1,1)</f>
        <v>44261</v>
      </c>
      <c r="F68" s="149" t="n">
        <f aca="true">OFFSET(Pay!$L$2,MATCH(F$4,Pay!$L$3:$L$18,1),0,1,1)</f>
        <v>44261</v>
      </c>
      <c r="G68" s="149" t="n">
        <f aca="true">OFFSET(Pay!$L$2,MATCH(G$4,Pay!$L$3:$L$18,1),0,1,1)</f>
        <v>44261</v>
      </c>
      <c r="H68" s="149" t="n">
        <f aca="true">OFFSET(Pay!$L$2,MATCH(H$4,Pay!$L$3:$L$18,1),0,1,1)</f>
        <v>44261</v>
      </c>
      <c r="I68" s="149" t="n">
        <f aca="true">OFFSET(Pay!$L$2,MATCH(I$4,Pay!$L$3:$L$18,1),0,1,1)</f>
        <v>44292</v>
      </c>
      <c r="J68" s="149" t="n">
        <f aca="true">OFFSET(Pay!$L$2,MATCH(J$4,Pay!$L$3:$L$18,1),0,1,1)</f>
        <v>44292</v>
      </c>
      <c r="K68" s="149" t="n">
        <f aca="true">OFFSET(Pay!$L$2,MATCH(K$4,Pay!$L$3:$L$18,1),0,1,1)</f>
        <v>44292</v>
      </c>
      <c r="L68" s="149" t="n">
        <f aca="true">OFFSET(Pay!$L$2,MATCH(L$4,Pay!$L$3:$L$18,1),0,1,1)</f>
        <v>44292</v>
      </c>
      <c r="M68" s="149" t="n">
        <f aca="true">OFFSET(Pay!$L$2,MATCH(M$4,Pay!$L$3:$L$18,1),0,1,1)</f>
        <v>44322</v>
      </c>
      <c r="N68" s="149" t="n">
        <f aca="true">OFFSET(Pay!$L$2,MATCH(N$4,Pay!$L$3:$L$18,1),0,1,1)</f>
        <v>44322</v>
      </c>
      <c r="O68" s="149" t="n">
        <f aca="true">OFFSET(Pay!$L$2,MATCH(O$4,Pay!$L$3:$L$18,1),0,1,1)</f>
        <v>44322</v>
      </c>
      <c r="P68" s="149" t="n">
        <f aca="true">OFFSET(Pay!$L$2,MATCH(P$4,Pay!$L$3:$L$18,1),0,1,1)</f>
        <v>44322</v>
      </c>
      <c r="Q68" s="149" t="n">
        <f aca="true">OFFSET(Pay!$L$2,MATCH(Q$4,Pay!$L$3:$L$18,1),0,1,1)</f>
        <v>44353</v>
      </c>
      <c r="R68" s="149" t="n">
        <f aca="true">OFFSET(Pay!$L$2,MATCH(R$4,Pay!$L$3:$L$18,1),0,1,1)</f>
        <v>44353</v>
      </c>
      <c r="S68" s="149" t="n">
        <f aca="true">OFFSET(Pay!$L$2,MATCH(S$4,Pay!$L$3:$L$18,1),0,1,1)</f>
        <v>44353</v>
      </c>
      <c r="T68" s="149" t="n">
        <f aca="true">OFFSET(Pay!$L$2,MATCH(T$4,Pay!$L$3:$L$18,1),0,1,1)</f>
        <v>44353</v>
      </c>
      <c r="U68" s="149" t="n">
        <f aca="true">OFFSET(Pay!$L$2,MATCH(U$4,Pay!$L$3:$L$18,1),0,1,1)</f>
        <v>44353</v>
      </c>
      <c r="V68" s="149" t="n">
        <f aca="true">OFFSET(Pay!$L$2,MATCH(V$4,Pay!$L$3:$L$18,1),0,1,1)</f>
        <v>44383</v>
      </c>
      <c r="W68" s="149" t="n">
        <f aca="true">OFFSET(Pay!$L$2,MATCH(W$4,Pay!$L$3:$L$18,1),0,1,1)</f>
        <v>44383</v>
      </c>
      <c r="X68" s="149" t="n">
        <f aca="true">OFFSET(Pay!$L$2,MATCH(X$4,Pay!$L$3:$L$18,1),0,1,1)</f>
        <v>44383</v>
      </c>
      <c r="Y68" s="149" t="n">
        <f aca="true">OFFSET(Pay!$L$2,MATCH(Y$4,Pay!$L$3:$L$18,1),0,1,1)</f>
        <v>44383</v>
      </c>
      <c r="Z68" s="149" t="n">
        <f aca="true">OFFSET(Pay!$L$2,MATCH(Z$4,Pay!$L$3:$L$18,1),0,1,1)</f>
        <v>44414</v>
      </c>
      <c r="AA68" s="149" t="n">
        <f aca="true">OFFSET(Pay!$L$2,MATCH(AA$4,Pay!$L$3:$L$18,1),0,1,1)</f>
        <v>44414</v>
      </c>
      <c r="AB68" s="149" t="n">
        <f aca="true">OFFSET(Pay!$L$2,MATCH(AB$4,Pay!$L$3:$L$18,1),0,1,1)</f>
        <v>44414</v>
      </c>
      <c r="AC68" s="149" t="n">
        <f aca="true">OFFSET(Pay!$L$2,MATCH(AC$4,Pay!$L$3:$L$18,1),0,1,1)</f>
        <v>44414</v>
      </c>
      <c r="AD68" s="149" t="n">
        <f aca="true">OFFSET(Pay!$L$2,MATCH(AD$4,Pay!$L$3:$L$18,1),0,1,1)</f>
        <v>44414</v>
      </c>
      <c r="AE68" s="149" t="n">
        <f aca="true">OFFSET(Pay!$L$2,MATCH(AE$4,Pay!$L$3:$L$18,1),0,1,1)</f>
        <v>44445</v>
      </c>
      <c r="AF68" s="149" t="n">
        <f aca="true">OFFSET(Pay!$L$2,MATCH(AF$4,Pay!$L$3:$L$18,1),0,1,1)</f>
        <v>44445</v>
      </c>
      <c r="AG68" s="149" t="n">
        <f aca="true">OFFSET(Pay!$L$2,MATCH(AG$4,Pay!$L$3:$L$18,1),0,1,1)</f>
        <v>44445</v>
      </c>
      <c r="AH68" s="149" t="n">
        <f aca="true">OFFSET(Pay!$L$2,MATCH(AH$4,Pay!$L$3:$L$18,1),0,1,1)</f>
        <v>44445</v>
      </c>
      <c r="AI68" s="149" t="n">
        <f aca="true">OFFSET(Pay!$L$2,MATCH(AI$4,Pay!$L$3:$L$18,1),0,1,1)</f>
        <v>44475</v>
      </c>
      <c r="AJ68" s="149" t="n">
        <f aca="true">OFFSET(Pay!$L$2,MATCH(AJ$4,Pay!$L$3:$L$18,1),0,1,1)</f>
        <v>44475</v>
      </c>
      <c r="AK68" s="149" t="n">
        <f aca="true">OFFSET(Pay!$L$2,MATCH(AK$4,Pay!$L$3:$L$18,1),0,1,1)</f>
        <v>44475</v>
      </c>
      <c r="AL68" s="149" t="n">
        <f aca="true">OFFSET(Pay!$L$2,MATCH(AL$4,Pay!$L$3:$L$18,1),0,1,1)</f>
        <v>44475</v>
      </c>
      <c r="AM68" s="149" t="n">
        <f aca="true">OFFSET(Pay!$L$2,MATCH(AM$4,Pay!$L$3:$L$18,1),0,1,1)</f>
        <v>44506</v>
      </c>
      <c r="AN68" s="149" t="n">
        <f aca="true">OFFSET(Pay!$L$2,MATCH(AN$4,Pay!$L$3:$L$18,1),0,1,1)</f>
        <v>44506</v>
      </c>
      <c r="AO68" s="149" t="n">
        <f aca="true">OFFSET(Pay!$L$2,MATCH(AO$4,Pay!$L$3:$L$18,1),0,1,1)</f>
        <v>44506</v>
      </c>
      <c r="AP68" s="149" t="n">
        <f aca="true">OFFSET(Pay!$L$2,MATCH(AP$4,Pay!$L$3:$L$18,1),0,1,1)</f>
        <v>44506</v>
      </c>
      <c r="AQ68" s="149" t="n">
        <f aca="true">OFFSET(Pay!$L$2,MATCH(AQ$4,Pay!$L$3:$L$18,1),0,1,1)</f>
        <v>44506</v>
      </c>
      <c r="AR68" s="149" t="n">
        <f aca="true">OFFSET(Pay!$L$2,MATCH(AR$4,Pay!$L$3:$L$18,1),0,1,1)</f>
        <v>44536</v>
      </c>
      <c r="AS68" s="149" t="n">
        <f aca="true">OFFSET(Pay!$L$2,MATCH(AS$4,Pay!$L$3:$L$18,1),0,1,1)</f>
        <v>44536</v>
      </c>
      <c r="AT68" s="149" t="n">
        <f aca="true">OFFSET(Pay!$L$2,MATCH(AT$4,Pay!$L$3:$L$18,1),0,1,1)</f>
        <v>44536</v>
      </c>
      <c r="AU68" s="149" t="n">
        <f aca="true">OFFSET(Pay!$L$2,MATCH(AU$4,Pay!$L$3:$L$18,1),0,1,1)</f>
        <v>44536</v>
      </c>
      <c r="AV68" s="149" t="n">
        <f aca="true">OFFSET(Pay!$L$2,MATCH(AV$4,Pay!$L$3:$L$18,1),0,1,1)</f>
        <v>44567</v>
      </c>
      <c r="AW68" s="149" t="n">
        <f aca="true">OFFSET(Pay!$L$2,MATCH(AW$4,Pay!$L$3:$L$18,1),0,1,1)</f>
        <v>44567</v>
      </c>
      <c r="AX68" s="149" t="n">
        <f aca="true">OFFSET(Pay!$L$2,MATCH(AX$4,Pay!$L$3:$L$18,1),0,1,1)</f>
        <v>44567</v>
      </c>
      <c r="AY68" s="149" t="n">
        <f aca="true">OFFSET(Pay!$L$2,MATCH(AY$4,Pay!$L$3:$L$18,1),0,1,1)</f>
        <v>44567</v>
      </c>
      <c r="AZ68" s="149" t="n">
        <f aca="true">OFFSET(Pay!$L$2,MATCH(AZ$4,Pay!$L$3:$L$18,1),0,1,1)</f>
        <v>44598</v>
      </c>
      <c r="BA68" s="149" t="n">
        <f aca="true">OFFSET(Pay!$L$2,MATCH(BA$4,Pay!$L$3:$L$18,1),0,1,1)</f>
        <v>44598</v>
      </c>
      <c r="BB68" s="149" t="n">
        <f aca="true">OFFSET(Pay!$L$2,MATCH(BB$4,Pay!$L$3:$L$18,1),0,1,1)</f>
        <v>44598</v>
      </c>
      <c r="BC68" s="149" t="n">
        <f aca="true">OFFSET(Pay!$L$2,MATCH(BC$4,Pay!$L$3:$L$18,1),0,1,1)</f>
        <v>44598</v>
      </c>
      <c r="BD68" s="156"/>
      <c r="BE68" s="156"/>
      <c r="BF68" s="156"/>
      <c r="BG68" s="156"/>
      <c r="BH68" s="156"/>
    </row>
    <row r="69" customFormat="false" ht="15.75" hidden="false" customHeight="true" outlineLevel="0" collapsed="false">
      <c r="A69" s="157"/>
      <c r="B69" s="22" t="s">
        <v>422</v>
      </c>
    </row>
    <row r="70" customFormat="false" ht="15.75" hidden="false" customHeight="true" outlineLevel="0" collapsed="false">
      <c r="A70" s="157"/>
      <c r="B70" s="22" t="s">
        <v>308</v>
      </c>
      <c r="C70" s="153" t="n">
        <f aca="false">Assumptions!$C$106</f>
        <v>0</v>
      </c>
      <c r="D70" s="153" t="n">
        <f aca="false">Assumptions!$C$106</f>
        <v>0</v>
      </c>
      <c r="E70" s="153" t="n">
        <f aca="false">Assumptions!$C$106</f>
        <v>0</v>
      </c>
      <c r="F70" s="153" t="n">
        <f aca="false">Assumptions!$C$106</f>
        <v>0</v>
      </c>
      <c r="G70" s="153" t="n">
        <f aca="false">Assumptions!$C$106</f>
        <v>0</v>
      </c>
      <c r="H70" s="153" t="n">
        <f aca="false">Assumptions!$C$106</f>
        <v>0</v>
      </c>
      <c r="I70" s="153" t="n">
        <f aca="false">Assumptions!$C$106</f>
        <v>0</v>
      </c>
      <c r="J70" s="153" t="n">
        <f aca="false">Assumptions!$C$106</f>
        <v>0</v>
      </c>
      <c r="K70" s="153" t="n">
        <f aca="false">Assumptions!$C$106</f>
        <v>0</v>
      </c>
      <c r="L70" s="153" t="n">
        <f aca="false">Assumptions!$C$106</f>
        <v>0</v>
      </c>
      <c r="M70" s="153" t="n">
        <f aca="false">Assumptions!$C$106</f>
        <v>0</v>
      </c>
      <c r="N70" s="153" t="n">
        <f aca="false">Assumptions!$C$106</f>
        <v>0</v>
      </c>
      <c r="O70" s="153" t="n">
        <f aca="false">Assumptions!$C$106</f>
        <v>0</v>
      </c>
      <c r="P70" s="153" t="n">
        <f aca="false">Assumptions!$C$106</f>
        <v>0</v>
      </c>
      <c r="Q70" s="153" t="n">
        <f aca="false">Assumptions!$C$106</f>
        <v>0</v>
      </c>
      <c r="R70" s="153" t="n">
        <f aca="false">Assumptions!$C$106</f>
        <v>0</v>
      </c>
      <c r="S70" s="153" t="n">
        <f aca="false">Assumptions!$C$106</f>
        <v>0</v>
      </c>
      <c r="T70" s="153" t="n">
        <f aca="false">Assumptions!$C$106</f>
        <v>0</v>
      </c>
      <c r="U70" s="153" t="n">
        <f aca="false">Assumptions!$C$106</f>
        <v>0</v>
      </c>
      <c r="V70" s="153" t="n">
        <f aca="false">Assumptions!$C$106</f>
        <v>0</v>
      </c>
      <c r="W70" s="153" t="n">
        <f aca="false">Assumptions!$C$106</f>
        <v>0</v>
      </c>
      <c r="X70" s="153" t="n">
        <f aca="false">Assumptions!$C$106</f>
        <v>0</v>
      </c>
      <c r="Y70" s="153" t="n">
        <f aca="false">Assumptions!$C$106</f>
        <v>0</v>
      </c>
      <c r="Z70" s="153" t="n">
        <f aca="false">Assumptions!$C$106</f>
        <v>0</v>
      </c>
      <c r="AA70" s="153" t="n">
        <f aca="false">Assumptions!$C$106</f>
        <v>0</v>
      </c>
      <c r="AB70" s="153" t="n">
        <f aca="false">Assumptions!$C$106</f>
        <v>0</v>
      </c>
      <c r="AC70" s="153" t="n">
        <f aca="false">Assumptions!$C$106</f>
        <v>0</v>
      </c>
      <c r="AD70" s="153" t="n">
        <f aca="false">Assumptions!$C$106</f>
        <v>0</v>
      </c>
      <c r="AE70" s="153" t="n">
        <f aca="false">Assumptions!$C$106</f>
        <v>0</v>
      </c>
      <c r="AF70" s="153" t="n">
        <f aca="false">Assumptions!$C$106</f>
        <v>0</v>
      </c>
      <c r="AG70" s="153" t="n">
        <f aca="false">Assumptions!$C$106</f>
        <v>0</v>
      </c>
      <c r="AH70" s="153" t="n">
        <f aca="false">Assumptions!$C$106</f>
        <v>0</v>
      </c>
      <c r="AI70" s="153" t="n">
        <f aca="false">Assumptions!$C$106</f>
        <v>0</v>
      </c>
      <c r="AJ70" s="153" t="n">
        <f aca="false">Assumptions!$C$106</f>
        <v>0</v>
      </c>
      <c r="AK70" s="153" t="n">
        <f aca="false">Assumptions!$C$106</f>
        <v>0</v>
      </c>
      <c r="AL70" s="153" t="n">
        <f aca="false">Assumptions!$C$106</f>
        <v>0</v>
      </c>
      <c r="AM70" s="153" t="n">
        <f aca="false">Assumptions!$C$106</f>
        <v>0</v>
      </c>
      <c r="AN70" s="153" t="n">
        <f aca="false">Assumptions!$C$106</f>
        <v>0</v>
      </c>
      <c r="AO70" s="153" t="n">
        <f aca="false">Assumptions!$C$106</f>
        <v>0</v>
      </c>
      <c r="AP70" s="153" t="n">
        <f aca="false">Assumptions!$C$106</f>
        <v>0</v>
      </c>
      <c r="AQ70" s="153" t="n">
        <f aca="false">Assumptions!$C$106</f>
        <v>0</v>
      </c>
      <c r="AR70" s="153" t="n">
        <f aca="false">Assumptions!$C$106</f>
        <v>0</v>
      </c>
      <c r="AS70" s="153" t="n">
        <f aca="false">Assumptions!$C$106</f>
        <v>0</v>
      </c>
      <c r="AT70" s="153" t="n">
        <f aca="false">Assumptions!$C$106</f>
        <v>0</v>
      </c>
      <c r="AU70" s="153" t="n">
        <f aca="false">Assumptions!$C$106</f>
        <v>0</v>
      </c>
      <c r="AV70" s="153" t="n">
        <f aca="false">Assumptions!$C$106</f>
        <v>0</v>
      </c>
      <c r="AW70" s="153" t="n">
        <f aca="false">Assumptions!$C$106</f>
        <v>0</v>
      </c>
      <c r="AX70" s="153" t="n">
        <f aca="false">Assumptions!$C$106</f>
        <v>0</v>
      </c>
      <c r="AY70" s="153" t="n">
        <f aca="false">Assumptions!$C$106</f>
        <v>0</v>
      </c>
      <c r="AZ70" s="153" t="n">
        <f aca="false">Assumptions!$C$106</f>
        <v>0</v>
      </c>
      <c r="BA70" s="153" t="n">
        <f aca="false">Assumptions!$C$106</f>
        <v>0</v>
      </c>
      <c r="BB70" s="153" t="n">
        <f aca="false">Assumptions!$C$106</f>
        <v>0</v>
      </c>
      <c r="BC70" s="153" t="n">
        <f aca="false">Assumptions!$C$106</f>
        <v>0</v>
      </c>
    </row>
    <row r="71" s="58" customFormat="true" ht="15.75" hidden="false" customHeight="true" outlineLevel="0" collapsed="false">
      <c r="A71" s="158"/>
      <c r="B71" s="159" t="s">
        <v>423</v>
      </c>
      <c r="C71" s="40" t="str">
        <f aca="false">IF(AND(ISTEXT(B71),C77&lt;C$4-6),"No",IF(COUNTIFS(BSMonths,"&gt;="&amp;C$77,BSMonths,"&lt;="&amp;C$4)=1,"Yes","No"))</f>
        <v>No</v>
      </c>
      <c r="D71" s="40" t="str">
        <f aca="false">IF(AND(ISTEXT(C71),D77&lt;D$4-6),"No",IF(COUNTIFS(BSMonths,"&gt;="&amp;D$77,BSMonths,"&lt;="&amp;D$4)=1,"Yes","No"))</f>
        <v>No</v>
      </c>
      <c r="E71" s="40" t="str">
        <f aca="false">IF(AND(ISTEXT(D71),E77&lt;E$4-6),"No",IF(COUNTIFS(BSMonths,"&gt;="&amp;E$77,BSMonths,"&lt;="&amp;E$4)=1,"Yes","No"))</f>
        <v>No</v>
      </c>
      <c r="F71" s="40" t="str">
        <f aca="false">IF(AND(ISTEXT(E71),F77&lt;F$4-6),"No",IF(COUNTIFS(BSMonths,"&gt;="&amp;F$77,BSMonths,"&lt;="&amp;F$4)=1,"Yes","No"))</f>
        <v>No</v>
      </c>
      <c r="G71" s="40" t="str">
        <f aca="false">IF(AND(ISTEXT(F71),G77&lt;G$4-6),"No",IF(COUNTIFS(BSMonths,"&gt;="&amp;G$77,BSMonths,"&lt;="&amp;G$4)=1,"Yes","No"))</f>
        <v>No</v>
      </c>
      <c r="H71" s="40" t="str">
        <f aca="false">IF(AND(ISTEXT(G71),H77&lt;H$4-6),"No",IF(COUNTIFS(BSMonths,"&gt;="&amp;H$77,BSMonths,"&lt;="&amp;H$4)=1,"Yes","No"))</f>
        <v>No</v>
      </c>
      <c r="I71" s="40" t="str">
        <f aca="false">IF(AND(ISTEXT(H71),I77&lt;I$4-6),"No",IF(COUNTIFS(BSMonths,"&gt;="&amp;I$77,BSMonths,"&lt;="&amp;I$4)=1,"Yes","No"))</f>
        <v>No</v>
      </c>
      <c r="J71" s="40" t="str">
        <f aca="false">IF(AND(ISTEXT(I71),J77&lt;J$4-6),"No",IF(COUNTIFS(BSMonths,"&gt;="&amp;J$77,BSMonths,"&lt;="&amp;J$4)=1,"Yes","No"))</f>
        <v>No</v>
      </c>
      <c r="K71" s="40" t="str">
        <f aca="false">IF(AND(ISTEXT(J71),K77&lt;K$4-6),"No",IF(COUNTIFS(BSMonths,"&gt;="&amp;K$77,BSMonths,"&lt;="&amp;K$4)=1,"Yes","No"))</f>
        <v>No</v>
      </c>
      <c r="L71" s="40" t="str">
        <f aca="false">IF(AND(ISTEXT(K71),L77&lt;L$4-6),"No",IF(COUNTIFS(BSMonths,"&gt;="&amp;L$77,BSMonths,"&lt;="&amp;L$4)=1,"Yes","No"))</f>
        <v>No</v>
      </c>
      <c r="M71" s="40" t="str">
        <f aca="false">IF(AND(ISTEXT(L71),M77&lt;M$4-6),"No",IF(COUNTIFS(BSMonths,"&gt;="&amp;M$77,BSMonths,"&lt;="&amp;M$4)=1,"Yes","No"))</f>
        <v>No</v>
      </c>
      <c r="N71" s="40" t="str">
        <f aca="false">IF(AND(ISTEXT(M71),N77&lt;N$4-6),"No",IF(COUNTIFS(BSMonths,"&gt;="&amp;N$77,BSMonths,"&lt;="&amp;N$4)=1,"Yes","No"))</f>
        <v>No</v>
      </c>
      <c r="O71" s="40" t="str">
        <f aca="false">IF(AND(ISTEXT(N71),O77&lt;O$4-6),"No",IF(COUNTIFS(BSMonths,"&gt;="&amp;O$77,BSMonths,"&lt;="&amp;O$4)=1,"Yes","No"))</f>
        <v>No</v>
      </c>
      <c r="P71" s="40" t="str">
        <f aca="false">IF(AND(ISTEXT(O71),P77&lt;P$4-6),"No",IF(COUNTIFS(BSMonths,"&gt;="&amp;P$77,BSMonths,"&lt;="&amp;P$4)=1,"Yes","No"))</f>
        <v>No</v>
      </c>
      <c r="Q71" s="40" t="str">
        <f aca="false">IF(AND(ISTEXT(P71),Q77&lt;Q$4-6),"No",IF(COUNTIFS(BSMonths,"&gt;="&amp;Q$77,BSMonths,"&lt;="&amp;Q$4)=1,"Yes","No"))</f>
        <v>No</v>
      </c>
      <c r="R71" s="40" t="str">
        <f aca="false">IF(AND(ISTEXT(Q71),R77&lt;R$4-6),"No",IF(COUNTIFS(BSMonths,"&gt;="&amp;R$77,BSMonths,"&lt;="&amp;R$4)=1,"Yes","No"))</f>
        <v>No</v>
      </c>
      <c r="S71" s="40" t="str">
        <f aca="false">IF(AND(ISTEXT(R71),S77&lt;S$4-6),"No",IF(COUNTIFS(BSMonths,"&gt;="&amp;S$77,BSMonths,"&lt;="&amp;S$4)=1,"Yes","No"))</f>
        <v>No</v>
      </c>
      <c r="T71" s="40" t="str">
        <f aca="false">IF(AND(ISTEXT(S71),T77&lt;T$4-6),"No",IF(COUNTIFS(BSMonths,"&gt;="&amp;T$77,BSMonths,"&lt;="&amp;T$4)=1,"Yes","No"))</f>
        <v>No</v>
      </c>
      <c r="U71" s="40" t="str">
        <f aca="false">IF(AND(ISTEXT(T71),U77&lt;U$4-6),"No",IF(COUNTIFS(BSMonths,"&gt;="&amp;U$77,BSMonths,"&lt;="&amp;U$4)=1,"Yes","No"))</f>
        <v>No</v>
      </c>
      <c r="V71" s="40" t="str">
        <f aca="false">IF(AND(ISTEXT(U71),V77&lt;V$4-6),"No",IF(COUNTIFS(BSMonths,"&gt;="&amp;V$77,BSMonths,"&lt;="&amp;V$4)=1,"Yes","No"))</f>
        <v>No</v>
      </c>
      <c r="W71" s="40" t="str">
        <f aca="false">IF(AND(ISTEXT(V71),W77&lt;W$4-6),"No",IF(COUNTIFS(BSMonths,"&gt;="&amp;W$77,BSMonths,"&lt;="&amp;W$4)=1,"Yes","No"))</f>
        <v>No</v>
      </c>
      <c r="X71" s="40" t="str">
        <f aca="false">IF(AND(ISTEXT(W71),X77&lt;X$4-6),"No",IF(COUNTIFS(BSMonths,"&gt;="&amp;X$77,BSMonths,"&lt;="&amp;X$4)=1,"Yes","No"))</f>
        <v>No</v>
      </c>
      <c r="Y71" s="40" t="str">
        <f aca="false">IF(AND(ISTEXT(X71),Y77&lt;Y$4-6),"No",IF(COUNTIFS(BSMonths,"&gt;="&amp;Y$77,BSMonths,"&lt;="&amp;Y$4)=1,"Yes","No"))</f>
        <v>No</v>
      </c>
      <c r="Z71" s="40" t="str">
        <f aca="false">IF(AND(ISTEXT(Y71),Z77&lt;Z$4-6),"No",IF(COUNTIFS(BSMonths,"&gt;="&amp;Z$77,BSMonths,"&lt;="&amp;Z$4)=1,"Yes","No"))</f>
        <v>No</v>
      </c>
      <c r="AA71" s="40" t="str">
        <f aca="false">IF(AND(ISTEXT(Z71),AA77&lt;AA$4-6),"No",IF(COUNTIFS(BSMonths,"&gt;="&amp;AA$77,BSMonths,"&lt;="&amp;AA$4)=1,"Yes","No"))</f>
        <v>No</v>
      </c>
      <c r="AB71" s="40" t="str">
        <f aca="false">IF(AND(ISTEXT(AA71),AB77&lt;AB$4-6),"No",IF(COUNTIFS(BSMonths,"&gt;="&amp;AB$77,BSMonths,"&lt;="&amp;AB$4)=1,"Yes","No"))</f>
        <v>No</v>
      </c>
      <c r="AC71" s="40" t="str">
        <f aca="false">IF(AND(ISTEXT(AB71),AC77&lt;AC$4-6),"No",IF(COUNTIFS(BSMonths,"&gt;="&amp;AC$77,BSMonths,"&lt;="&amp;AC$4)=1,"Yes","No"))</f>
        <v>No</v>
      </c>
      <c r="AD71" s="40" t="str">
        <f aca="false">IF(AND(ISTEXT(AC71),AD77&lt;AD$4-6),"No",IF(COUNTIFS(BSMonths,"&gt;="&amp;AD$77,BSMonths,"&lt;="&amp;AD$4)=1,"Yes","No"))</f>
        <v>No</v>
      </c>
      <c r="AE71" s="40" t="str">
        <f aca="false">IF(AND(ISTEXT(AD71),AE77&lt;AE$4-6),"No",IF(COUNTIFS(BSMonths,"&gt;="&amp;AE$77,BSMonths,"&lt;="&amp;AE$4)=1,"Yes","No"))</f>
        <v>No</v>
      </c>
      <c r="AF71" s="40" t="str">
        <f aca="false">IF(AND(ISTEXT(AE71),AF77&lt;AF$4-6),"No",IF(COUNTIFS(BSMonths,"&gt;="&amp;AF$77,BSMonths,"&lt;="&amp;AF$4)=1,"Yes","No"))</f>
        <v>No</v>
      </c>
      <c r="AG71" s="40" t="str">
        <f aca="false">IF(AND(ISTEXT(AF71),AG77&lt;AG$4-6),"No",IF(COUNTIFS(BSMonths,"&gt;="&amp;AG$77,BSMonths,"&lt;="&amp;AG$4)=1,"Yes","No"))</f>
        <v>No</v>
      </c>
      <c r="AH71" s="40" t="str">
        <f aca="false">IF(AND(ISTEXT(AG71),AH77&lt;AH$4-6),"No",IF(COUNTIFS(BSMonths,"&gt;="&amp;AH$77,BSMonths,"&lt;="&amp;AH$4)=1,"Yes","No"))</f>
        <v>No</v>
      </c>
      <c r="AI71" s="40" t="str">
        <f aca="false">IF(AND(ISTEXT(AH71),AI77&lt;AI$4-6),"No",IF(COUNTIFS(BSMonths,"&gt;="&amp;AI$77,BSMonths,"&lt;="&amp;AI$4)=1,"Yes","No"))</f>
        <v>No</v>
      </c>
      <c r="AJ71" s="40" t="str">
        <f aca="false">IF(AND(ISTEXT(AI71),AJ77&lt;AJ$4-6),"No",IF(COUNTIFS(BSMonths,"&gt;="&amp;AJ$77,BSMonths,"&lt;="&amp;AJ$4)=1,"Yes","No"))</f>
        <v>No</v>
      </c>
      <c r="AK71" s="40" t="str">
        <f aca="false">IF(AND(ISTEXT(AJ71),AK77&lt;AK$4-6),"No",IF(COUNTIFS(BSMonths,"&gt;="&amp;AK$77,BSMonths,"&lt;="&amp;AK$4)=1,"Yes","No"))</f>
        <v>No</v>
      </c>
      <c r="AL71" s="40" t="str">
        <f aca="false">IF(AND(ISTEXT(AK71),AL77&lt;AL$4-6),"No",IF(COUNTIFS(BSMonths,"&gt;="&amp;AL$77,BSMonths,"&lt;="&amp;AL$4)=1,"Yes","No"))</f>
        <v>No</v>
      </c>
      <c r="AM71" s="40" t="str">
        <f aca="false">IF(AND(ISTEXT(AL71),AM77&lt;AM$4-6),"No",IF(COUNTIFS(BSMonths,"&gt;="&amp;AM$77,BSMonths,"&lt;="&amp;AM$4)=1,"Yes","No"))</f>
        <v>No</v>
      </c>
      <c r="AN71" s="40" t="str">
        <f aca="false">IF(AND(ISTEXT(AM71),AN77&lt;AN$4-6),"No",IF(COUNTIFS(BSMonths,"&gt;="&amp;AN$77,BSMonths,"&lt;="&amp;AN$4)=1,"Yes","No"))</f>
        <v>No</v>
      </c>
      <c r="AO71" s="40" t="str">
        <f aca="false">IF(AND(ISTEXT(AN71),AO77&lt;AO$4-6),"No",IF(COUNTIFS(BSMonths,"&gt;="&amp;AO$77,BSMonths,"&lt;="&amp;AO$4)=1,"Yes","No"))</f>
        <v>No</v>
      </c>
      <c r="AP71" s="40" t="str">
        <f aca="false">IF(AND(ISTEXT(AO71),AP77&lt;AP$4-6),"No",IF(COUNTIFS(BSMonths,"&gt;="&amp;AP$77,BSMonths,"&lt;="&amp;AP$4)=1,"Yes","No"))</f>
        <v>No</v>
      </c>
      <c r="AQ71" s="40" t="str">
        <f aca="false">IF(AND(ISTEXT(AP71),AQ77&lt;AQ$4-6),"No",IF(COUNTIFS(BSMonths,"&gt;="&amp;AQ$77,BSMonths,"&lt;="&amp;AQ$4)=1,"Yes","No"))</f>
        <v>No</v>
      </c>
      <c r="AR71" s="40" t="str">
        <f aca="false">IF(AND(ISTEXT(AQ71),AR77&lt;AR$4-6),"No",IF(COUNTIFS(BSMonths,"&gt;="&amp;AR$77,BSMonths,"&lt;="&amp;AR$4)=1,"Yes","No"))</f>
        <v>No</v>
      </c>
      <c r="AS71" s="40" t="str">
        <f aca="false">IF(AND(ISTEXT(AR71),AS77&lt;AS$4-6),"No",IF(COUNTIFS(BSMonths,"&gt;="&amp;AS$77,BSMonths,"&lt;="&amp;AS$4)=1,"Yes","No"))</f>
        <v>No</v>
      </c>
      <c r="AT71" s="40" t="str">
        <f aca="false">IF(AND(ISTEXT(AS71),AT77&lt;AT$4-6),"No",IF(COUNTIFS(BSMonths,"&gt;="&amp;AT$77,BSMonths,"&lt;="&amp;AT$4)=1,"Yes","No"))</f>
        <v>No</v>
      </c>
      <c r="AU71" s="40" t="str">
        <f aca="false">IF(AND(ISTEXT(AT71),AU77&lt;AU$4-6),"No",IF(COUNTIFS(BSMonths,"&gt;="&amp;AU$77,BSMonths,"&lt;="&amp;AU$4)=1,"Yes","No"))</f>
        <v>No</v>
      </c>
      <c r="AV71" s="40" t="str">
        <f aca="false">IF(AND(ISTEXT(AU71),AV77&lt;AV$4-6),"No",IF(COUNTIFS(BSMonths,"&gt;="&amp;AV$77,BSMonths,"&lt;="&amp;AV$4)=1,"Yes","No"))</f>
        <v>No</v>
      </c>
      <c r="AW71" s="40" t="str">
        <f aca="false">IF(AND(ISTEXT(AV71),AW77&lt;AW$4-6),"No",IF(COUNTIFS(BSMonths,"&gt;="&amp;AW$77,BSMonths,"&lt;="&amp;AW$4)=1,"Yes","No"))</f>
        <v>No</v>
      </c>
      <c r="AX71" s="40" t="str">
        <f aca="false">IF(AND(ISTEXT(AW71),AX77&lt;AX$4-6),"No",IF(COUNTIFS(BSMonths,"&gt;="&amp;AX$77,BSMonths,"&lt;="&amp;AX$4)=1,"Yes","No"))</f>
        <v>No</v>
      </c>
      <c r="AY71" s="40" t="str">
        <f aca="false">IF(AND(ISTEXT(AX71),AY77&lt;AY$4-6),"No",IF(COUNTIFS(BSMonths,"&gt;="&amp;AY$77,BSMonths,"&lt;="&amp;AY$4)=1,"Yes","No"))</f>
        <v>No</v>
      </c>
      <c r="AZ71" s="40" t="str">
        <f aca="false">IF(AND(ISTEXT(AY71),AZ77&lt;AZ$4-6),"No",IF(COUNTIFS(BSMonths,"&gt;="&amp;AZ$77,BSMonths,"&lt;="&amp;AZ$4)=1,"Yes","No"))</f>
        <v>No</v>
      </c>
      <c r="BA71" s="40" t="str">
        <f aca="false">IF(AND(ISTEXT(AZ71),BA77&lt;BA$4-6),"No",IF(COUNTIFS(BSMonths,"&gt;="&amp;BA$77,BSMonths,"&lt;="&amp;BA$4)=1,"Yes","No"))</f>
        <v>No</v>
      </c>
      <c r="BB71" s="40" t="str">
        <f aca="false">IF(AND(ISTEXT(BA71),BB77&lt;BB$4-6),"No",IF(COUNTIFS(BSMonths,"&gt;="&amp;BB$77,BSMonths,"&lt;="&amp;BB$4)=1,"Yes","No"))</f>
        <v>Yes</v>
      </c>
      <c r="BC71" s="40" t="str">
        <f aca="false">IF(AND(ISTEXT(BB71),BC77&lt;BC$4-6),"No",IF(COUNTIFS(BSMonths,"&gt;="&amp;BC$77,BSMonths,"&lt;="&amp;BC$4)=1,"Yes","No"))</f>
        <v>No</v>
      </c>
      <c r="BD71" s="57"/>
      <c r="BE71" s="57"/>
      <c r="BF71" s="57"/>
      <c r="BG71" s="57"/>
      <c r="BH71" s="57"/>
    </row>
    <row r="72" s="58" customFormat="true" ht="15.75" hidden="false" customHeight="true" outlineLevel="0" collapsed="false">
      <c r="A72" s="158"/>
      <c r="B72" s="159" t="s">
        <v>415</v>
      </c>
      <c r="C72" s="40" t="str">
        <f aca="false">IF(AND(ISTEXT(B72),C78&lt;C$4-6),"No",IF(COUNTIFS(BSMonths,"&gt;="&amp;C$78,BSMonths,"&lt;="&amp;C$4)=1,"Yes","No"))</f>
        <v>No</v>
      </c>
      <c r="D72" s="40" t="str">
        <f aca="false">IF(AND(ISTEXT(C72),D78&lt;D$4-6),"No",IF(COUNTIFS(BSMonths,"&gt;="&amp;D$78,BSMonths,"&lt;="&amp;D$4)=1,"Yes","No"))</f>
        <v>No</v>
      </c>
      <c r="E72" s="40" t="str">
        <f aca="false">IF(AND(ISTEXT(D72),E78&lt;E$4-6),"No",IF(COUNTIFS(BSMonths,"&gt;="&amp;E$78,BSMonths,"&lt;="&amp;E$4)=1,"Yes","No"))</f>
        <v>No</v>
      </c>
      <c r="F72" s="40" t="str">
        <f aca="false">IF(AND(ISTEXT(E72),F78&lt;F$4-6),"No",IF(COUNTIFS(BSMonths,"&gt;="&amp;F$78,BSMonths,"&lt;="&amp;F$4)=1,"Yes","No"))</f>
        <v>Yes</v>
      </c>
      <c r="G72" s="40" t="str">
        <f aca="false">IF(AND(ISTEXT(F72),G78&lt;G$4-6),"No",IF(COUNTIFS(BSMonths,"&gt;="&amp;G$78,BSMonths,"&lt;="&amp;G$4)=1,"Yes","No"))</f>
        <v>No</v>
      </c>
      <c r="H72" s="40" t="str">
        <f aca="false">IF(AND(ISTEXT(G72),H78&lt;H$4-6),"No",IF(COUNTIFS(BSMonths,"&gt;="&amp;H$78,BSMonths,"&lt;="&amp;H$4)=1,"Yes","No"))</f>
        <v>No</v>
      </c>
      <c r="I72" s="40" t="str">
        <f aca="false">IF(AND(ISTEXT(H72),I78&lt;I$4-6),"No",IF(COUNTIFS(BSMonths,"&gt;="&amp;I$78,BSMonths,"&lt;="&amp;I$4)=1,"Yes","No"))</f>
        <v>No</v>
      </c>
      <c r="J72" s="40" t="str">
        <f aca="false">IF(AND(ISTEXT(I72),J78&lt;J$4-6),"No",IF(COUNTIFS(BSMonths,"&gt;="&amp;J$78,BSMonths,"&lt;="&amp;J$4)=1,"Yes","No"))</f>
        <v>No</v>
      </c>
      <c r="K72" s="40" t="str">
        <f aca="false">IF(AND(ISTEXT(J72),K78&lt;K$4-6),"No",IF(COUNTIFS(BSMonths,"&gt;="&amp;K$78,BSMonths,"&lt;="&amp;K$4)=1,"Yes","No"))</f>
        <v>No</v>
      </c>
      <c r="L72" s="40" t="str">
        <f aca="false">IF(AND(ISTEXT(K72),L78&lt;L$4-6),"No",IF(COUNTIFS(BSMonths,"&gt;="&amp;L$78,BSMonths,"&lt;="&amp;L$4)=1,"Yes","No"))</f>
        <v>No</v>
      </c>
      <c r="M72" s="40" t="str">
        <f aca="false">IF(AND(ISTEXT(L72),M78&lt;M$4-6),"No",IF(COUNTIFS(BSMonths,"&gt;="&amp;M$78,BSMonths,"&lt;="&amp;M$4)=1,"Yes","No"))</f>
        <v>No</v>
      </c>
      <c r="N72" s="40" t="str">
        <f aca="false">IF(AND(ISTEXT(M72),N78&lt;N$4-6),"No",IF(COUNTIFS(BSMonths,"&gt;="&amp;N$78,BSMonths,"&lt;="&amp;N$4)=1,"Yes","No"))</f>
        <v>No</v>
      </c>
      <c r="O72" s="40" t="str">
        <f aca="false">IF(AND(ISTEXT(N72),O78&lt;O$4-6),"No",IF(COUNTIFS(BSMonths,"&gt;="&amp;O$78,BSMonths,"&lt;="&amp;O$4)=1,"Yes","No"))</f>
        <v>No</v>
      </c>
      <c r="P72" s="40" t="str">
        <f aca="false">IF(AND(ISTEXT(O72),P78&lt;P$4-6),"No",IF(COUNTIFS(BSMonths,"&gt;="&amp;P$78,BSMonths,"&lt;="&amp;P$4)=1,"Yes","No"))</f>
        <v>No</v>
      </c>
      <c r="Q72" s="40" t="str">
        <f aca="false">IF(AND(ISTEXT(P72),Q78&lt;Q$4-6),"No",IF(COUNTIFS(BSMonths,"&gt;="&amp;Q$78,BSMonths,"&lt;="&amp;Q$4)=1,"Yes","No"))</f>
        <v>No</v>
      </c>
      <c r="R72" s="40" t="str">
        <f aca="false">IF(AND(ISTEXT(Q72),R78&lt;R$4-6),"No",IF(COUNTIFS(BSMonths,"&gt;="&amp;R$78,BSMonths,"&lt;="&amp;R$4)=1,"Yes","No"))</f>
        <v>No</v>
      </c>
      <c r="S72" s="40" t="str">
        <f aca="false">IF(AND(ISTEXT(R72),S78&lt;S$4-6),"No",IF(COUNTIFS(BSMonths,"&gt;="&amp;S$78,BSMonths,"&lt;="&amp;S$4)=1,"Yes","No"))</f>
        <v>No</v>
      </c>
      <c r="T72" s="40" t="str">
        <f aca="false">IF(AND(ISTEXT(S72),T78&lt;T$4-6),"No",IF(COUNTIFS(BSMonths,"&gt;="&amp;T$78,BSMonths,"&lt;="&amp;T$4)=1,"Yes","No"))</f>
        <v>No</v>
      </c>
      <c r="U72" s="40" t="str">
        <f aca="false">IF(AND(ISTEXT(T72),U78&lt;U$4-6),"No",IF(COUNTIFS(BSMonths,"&gt;="&amp;U$78,BSMonths,"&lt;="&amp;U$4)=1,"Yes","No"))</f>
        <v>No</v>
      </c>
      <c r="V72" s="40" t="str">
        <f aca="false">IF(AND(ISTEXT(U72),V78&lt;V$4-6),"No",IF(COUNTIFS(BSMonths,"&gt;="&amp;V$78,BSMonths,"&lt;="&amp;V$4)=1,"Yes","No"))</f>
        <v>No</v>
      </c>
      <c r="W72" s="40" t="str">
        <f aca="false">IF(AND(ISTEXT(V72),W78&lt;W$4-6),"No",IF(COUNTIFS(BSMonths,"&gt;="&amp;W$78,BSMonths,"&lt;="&amp;W$4)=1,"Yes","No"))</f>
        <v>No</v>
      </c>
      <c r="X72" s="40" t="str">
        <f aca="false">IF(AND(ISTEXT(W72),X78&lt;X$4-6),"No",IF(COUNTIFS(BSMonths,"&gt;="&amp;X$78,BSMonths,"&lt;="&amp;X$4)=1,"Yes","No"))</f>
        <v>No</v>
      </c>
      <c r="Y72" s="40" t="str">
        <f aca="false">IF(AND(ISTEXT(X72),Y78&lt;Y$4-6),"No",IF(COUNTIFS(BSMonths,"&gt;="&amp;Y$78,BSMonths,"&lt;="&amp;Y$4)=1,"Yes","No"))</f>
        <v>No</v>
      </c>
      <c r="Z72" s="40" t="str">
        <f aca="false">IF(AND(ISTEXT(Y72),Z78&lt;Z$4-6),"No",IF(COUNTIFS(BSMonths,"&gt;="&amp;Z$78,BSMonths,"&lt;="&amp;Z$4)=1,"Yes","No"))</f>
        <v>No</v>
      </c>
      <c r="AA72" s="40" t="str">
        <f aca="false">IF(AND(ISTEXT(Z72),AA78&lt;AA$4-6),"No",IF(COUNTIFS(BSMonths,"&gt;="&amp;AA$78,BSMonths,"&lt;="&amp;AA$4)=1,"Yes","No"))</f>
        <v>No</v>
      </c>
      <c r="AB72" s="40" t="str">
        <f aca="false">IF(AND(ISTEXT(AA72),AB78&lt;AB$4-6),"No",IF(COUNTIFS(BSMonths,"&gt;="&amp;AB$78,BSMonths,"&lt;="&amp;AB$4)=1,"Yes","No"))</f>
        <v>No</v>
      </c>
      <c r="AC72" s="40" t="str">
        <f aca="false">IF(AND(ISTEXT(AB72),AC78&lt;AC$4-6),"No",IF(COUNTIFS(BSMonths,"&gt;="&amp;AC$78,BSMonths,"&lt;="&amp;AC$4)=1,"Yes","No"))</f>
        <v>No</v>
      </c>
      <c r="AD72" s="40" t="str">
        <f aca="false">IF(AND(ISTEXT(AC72),AD78&lt;AD$4-6),"No",IF(COUNTIFS(BSMonths,"&gt;="&amp;AD$78,BSMonths,"&lt;="&amp;AD$4)=1,"Yes","No"))</f>
        <v>No</v>
      </c>
      <c r="AE72" s="40" t="str">
        <f aca="false">IF(AND(ISTEXT(AD72),AE78&lt;AE$4-6),"No",IF(COUNTIFS(BSMonths,"&gt;="&amp;AE$78,BSMonths,"&lt;="&amp;AE$4)=1,"Yes","No"))</f>
        <v>No</v>
      </c>
      <c r="AF72" s="40" t="str">
        <f aca="false">IF(AND(ISTEXT(AE72),AF78&lt;AF$4-6),"No",IF(COUNTIFS(BSMonths,"&gt;="&amp;AF$78,BSMonths,"&lt;="&amp;AF$4)=1,"Yes","No"))</f>
        <v>No</v>
      </c>
      <c r="AG72" s="40" t="str">
        <f aca="false">IF(AND(ISTEXT(AF72),AG78&lt;AG$4-6),"No",IF(COUNTIFS(BSMonths,"&gt;="&amp;AG$78,BSMonths,"&lt;="&amp;AG$4)=1,"Yes","No"))</f>
        <v>No</v>
      </c>
      <c r="AH72" s="40" t="str">
        <f aca="false">IF(AND(ISTEXT(AG72),AH78&lt;AH$4-6),"No",IF(COUNTIFS(BSMonths,"&gt;="&amp;AH$78,BSMonths,"&lt;="&amp;AH$4)=1,"Yes","No"))</f>
        <v>No</v>
      </c>
      <c r="AI72" s="40" t="str">
        <f aca="false">IF(AND(ISTEXT(AH72),AI78&lt;AI$4-6),"No",IF(COUNTIFS(BSMonths,"&gt;="&amp;AI$78,BSMonths,"&lt;="&amp;AI$4)=1,"Yes","No"))</f>
        <v>No</v>
      </c>
      <c r="AJ72" s="40" t="str">
        <f aca="false">IF(AND(ISTEXT(AI72),AJ78&lt;AJ$4-6),"No",IF(COUNTIFS(BSMonths,"&gt;="&amp;AJ$78,BSMonths,"&lt;="&amp;AJ$4)=1,"Yes","No"))</f>
        <v>No</v>
      </c>
      <c r="AK72" s="40" t="str">
        <f aca="false">IF(AND(ISTEXT(AJ72),AK78&lt;AK$4-6),"No",IF(COUNTIFS(BSMonths,"&gt;="&amp;AK$78,BSMonths,"&lt;="&amp;AK$4)=1,"Yes","No"))</f>
        <v>No</v>
      </c>
      <c r="AL72" s="40" t="str">
        <f aca="false">IF(AND(ISTEXT(AK72),AL78&lt;AL$4-6),"No",IF(COUNTIFS(BSMonths,"&gt;="&amp;AL$78,BSMonths,"&lt;="&amp;AL$4)=1,"Yes","No"))</f>
        <v>No</v>
      </c>
      <c r="AM72" s="40" t="str">
        <f aca="false">IF(AND(ISTEXT(AL72),AM78&lt;AM$4-6),"No",IF(COUNTIFS(BSMonths,"&gt;="&amp;AM$78,BSMonths,"&lt;="&amp;AM$4)=1,"Yes","No"))</f>
        <v>No</v>
      </c>
      <c r="AN72" s="40" t="str">
        <f aca="false">IF(AND(ISTEXT(AM72),AN78&lt;AN$4-6),"No",IF(COUNTIFS(BSMonths,"&gt;="&amp;AN$78,BSMonths,"&lt;="&amp;AN$4)=1,"Yes","No"))</f>
        <v>No</v>
      </c>
      <c r="AO72" s="40" t="str">
        <f aca="false">IF(AND(ISTEXT(AN72),AO78&lt;AO$4-6),"No",IF(COUNTIFS(BSMonths,"&gt;="&amp;AO$78,BSMonths,"&lt;="&amp;AO$4)=1,"Yes","No"))</f>
        <v>No</v>
      </c>
      <c r="AP72" s="40" t="str">
        <f aca="false">IF(AND(ISTEXT(AO72),AP78&lt;AP$4-6),"No",IF(COUNTIFS(BSMonths,"&gt;="&amp;AP$78,BSMonths,"&lt;="&amp;AP$4)=1,"Yes","No"))</f>
        <v>No</v>
      </c>
      <c r="AQ72" s="40" t="str">
        <f aca="false">IF(AND(ISTEXT(AP72),AQ78&lt;AQ$4-6),"No",IF(COUNTIFS(BSMonths,"&gt;="&amp;AQ$78,BSMonths,"&lt;="&amp;AQ$4)=1,"Yes","No"))</f>
        <v>No</v>
      </c>
      <c r="AR72" s="40" t="str">
        <f aca="false">IF(AND(ISTEXT(AQ72),AR78&lt;AR$4-6),"No",IF(COUNTIFS(BSMonths,"&gt;="&amp;AR$78,BSMonths,"&lt;="&amp;AR$4)=1,"Yes","No"))</f>
        <v>No</v>
      </c>
      <c r="AS72" s="40" t="str">
        <f aca="false">IF(AND(ISTEXT(AR72),AS78&lt;AS$4-6),"No",IF(COUNTIFS(BSMonths,"&gt;="&amp;AS$78,BSMonths,"&lt;="&amp;AS$4)=1,"Yes","No"))</f>
        <v>No</v>
      </c>
      <c r="AT72" s="40" t="str">
        <f aca="false">IF(AND(ISTEXT(AS72),AT78&lt;AT$4-6),"No",IF(COUNTIFS(BSMonths,"&gt;="&amp;AT$78,BSMonths,"&lt;="&amp;AT$4)=1,"Yes","No"))</f>
        <v>No</v>
      </c>
      <c r="AU72" s="40" t="str">
        <f aca="false">IF(AND(ISTEXT(AT72),AU78&lt;AU$4-6),"No",IF(COUNTIFS(BSMonths,"&gt;="&amp;AU$78,BSMonths,"&lt;="&amp;AU$4)=1,"Yes","No"))</f>
        <v>No</v>
      </c>
      <c r="AV72" s="40" t="str">
        <f aca="false">IF(AND(ISTEXT(AU72),AV78&lt;AV$4-6),"No",IF(COUNTIFS(BSMonths,"&gt;="&amp;AV$78,BSMonths,"&lt;="&amp;AV$4)=1,"Yes","No"))</f>
        <v>No</v>
      </c>
      <c r="AW72" s="40" t="str">
        <f aca="false">IF(AND(ISTEXT(AV72),AW78&lt;AW$4-6),"No",IF(COUNTIFS(BSMonths,"&gt;="&amp;AW$78,BSMonths,"&lt;="&amp;AW$4)=1,"Yes","No"))</f>
        <v>No</v>
      </c>
      <c r="AX72" s="40" t="str">
        <f aca="false">IF(AND(ISTEXT(AW72),AX78&lt;AX$4-6),"No",IF(COUNTIFS(BSMonths,"&gt;="&amp;AX$78,BSMonths,"&lt;="&amp;AX$4)=1,"Yes","No"))</f>
        <v>No</v>
      </c>
      <c r="AY72" s="40" t="str">
        <f aca="false">IF(AND(ISTEXT(AX72),AY78&lt;AY$4-6),"No",IF(COUNTIFS(BSMonths,"&gt;="&amp;AY$78,BSMonths,"&lt;="&amp;AY$4)=1,"Yes","No"))</f>
        <v>No</v>
      </c>
      <c r="AZ72" s="40" t="str">
        <f aca="false">IF(AND(ISTEXT(AY72),AZ78&lt;AZ$4-6),"No",IF(COUNTIFS(BSMonths,"&gt;="&amp;AZ$78,BSMonths,"&lt;="&amp;AZ$4)=1,"Yes","No"))</f>
        <v>No</v>
      </c>
      <c r="BA72" s="40" t="str">
        <f aca="false">IF(AND(ISTEXT(AZ72),BA78&lt;BA$4-6),"No",IF(COUNTIFS(BSMonths,"&gt;="&amp;BA$78,BSMonths,"&lt;="&amp;BA$4)=1,"Yes","No"))</f>
        <v>No</v>
      </c>
      <c r="BB72" s="40" t="str">
        <f aca="false">IF(AND(ISTEXT(BA72),BB78&lt;BB$4-6),"No",IF(COUNTIFS(BSMonths,"&gt;="&amp;BB$78,BSMonths,"&lt;="&amp;BB$4)=1,"Yes","No"))</f>
        <v>No</v>
      </c>
      <c r="BC72" s="40" t="str">
        <f aca="false">IF(AND(ISTEXT(BB72),BC78&lt;BC$4-6),"No",IF(COUNTIFS(BSMonths,"&gt;="&amp;BC$78,BSMonths,"&lt;="&amp;BC$4)=1,"Yes","No"))</f>
        <v>No</v>
      </c>
      <c r="BD72" s="57"/>
      <c r="BE72" s="57"/>
      <c r="BF72" s="57"/>
      <c r="BG72" s="57"/>
      <c r="BH72" s="57"/>
    </row>
    <row r="73" s="35" customFormat="true" ht="15.75" hidden="false" customHeight="true" outlineLevel="0" collapsed="false">
      <c r="A73" s="132"/>
      <c r="B73" s="22" t="s">
        <v>375</v>
      </c>
      <c r="C73" s="50"/>
      <c r="D73" s="50" t="n">
        <f aca="false">IncState!C59</f>
        <v>4824</v>
      </c>
      <c r="E73" s="50" t="n">
        <f aca="false">IncState!D59</f>
        <v>21348.108</v>
      </c>
      <c r="F73" s="50" t="n">
        <f aca="false">IncState!E59</f>
        <v>26544</v>
      </c>
      <c r="G73" s="50" t="n">
        <f aca="false">IncState!F59</f>
        <v>-18955.2</v>
      </c>
      <c r="H73" s="50" t="n">
        <f aca="false">IncState!G59</f>
        <v>7940.04</v>
      </c>
      <c r="I73" s="50" t="e">
        <f aca="false">IncState!H59</f>
        <v>#VALUE!</v>
      </c>
      <c r="J73" s="50" t="e">
        <f aca="false">IncState!I59</f>
        <v>#VALUE!</v>
      </c>
      <c r="K73" s="50" t="e">
        <f aca="false">IncState!J59</f>
        <v>#VALUE!</v>
      </c>
      <c r="L73" s="50" t="e">
        <f aca="false">IncState!K59</f>
        <v>#VALUE!</v>
      </c>
      <c r="M73" s="50" t="e">
        <f aca="false">IncState!L59</f>
        <v>#VALUE!</v>
      </c>
      <c r="N73" s="50" t="e">
        <f aca="false">IncState!M59</f>
        <v>#VALUE!</v>
      </c>
      <c r="O73" s="50" t="e">
        <f aca="false">IncState!N59</f>
        <v>#VALUE!</v>
      </c>
      <c r="P73" s="50" t="e">
        <f aca="false">IncState!O59</f>
        <v>#VALUE!</v>
      </c>
      <c r="Q73" s="50" t="e">
        <f aca="false">IncState!P59</f>
        <v>#VALUE!</v>
      </c>
      <c r="R73" s="50" t="e">
        <f aca="false">IncState!Q59</f>
        <v>#VALUE!</v>
      </c>
      <c r="S73" s="50" t="e">
        <f aca="false">IncState!R59</f>
        <v>#VALUE!</v>
      </c>
      <c r="T73" s="50" t="e">
        <f aca="false">IncState!S59</f>
        <v>#VALUE!</v>
      </c>
      <c r="U73" s="50" t="e">
        <f aca="false">IncState!T59</f>
        <v>#VALUE!</v>
      </c>
      <c r="V73" s="50" t="e">
        <f aca="false">IncState!U59</f>
        <v>#VALUE!</v>
      </c>
      <c r="W73" s="50" t="e">
        <f aca="false">IncState!V59</f>
        <v>#VALUE!</v>
      </c>
      <c r="X73" s="50" t="e">
        <f aca="false">IncState!W59</f>
        <v>#VALUE!</v>
      </c>
      <c r="Y73" s="50" t="e">
        <f aca="false">IncState!X59</f>
        <v>#VALUE!</v>
      </c>
      <c r="Z73" s="50" t="e">
        <f aca="false">IncState!Y59</f>
        <v>#VALUE!</v>
      </c>
      <c r="AA73" s="50" t="e">
        <f aca="false">IncState!Z59</f>
        <v>#VALUE!</v>
      </c>
      <c r="AB73" s="50" t="e">
        <f aca="false">IncState!AA59</f>
        <v>#VALUE!</v>
      </c>
      <c r="AC73" s="50" t="e">
        <f aca="false">IncState!AB59</f>
        <v>#VALUE!</v>
      </c>
      <c r="AD73" s="50" t="e">
        <f aca="false">IncState!AC59</f>
        <v>#VALUE!</v>
      </c>
      <c r="AE73" s="50" t="e">
        <f aca="false">IncState!AD59</f>
        <v>#VALUE!</v>
      </c>
      <c r="AF73" s="50" t="e">
        <f aca="false">IncState!AE59</f>
        <v>#VALUE!</v>
      </c>
      <c r="AG73" s="50" t="e">
        <f aca="false">IncState!AF59</f>
        <v>#VALUE!</v>
      </c>
      <c r="AH73" s="50" t="e">
        <f aca="false">IncState!AG59</f>
        <v>#VALUE!</v>
      </c>
      <c r="AI73" s="50" t="e">
        <f aca="false">IncState!AH59</f>
        <v>#VALUE!</v>
      </c>
      <c r="AJ73" s="50" t="e">
        <f aca="false">IncState!AI59</f>
        <v>#VALUE!</v>
      </c>
      <c r="AK73" s="50" t="e">
        <f aca="false">IncState!AJ59</f>
        <v>#VALUE!</v>
      </c>
      <c r="AL73" s="50" t="e">
        <f aca="false">IncState!AK59</f>
        <v>#VALUE!</v>
      </c>
      <c r="AM73" s="50" t="e">
        <f aca="false">IncState!AL59</f>
        <v>#VALUE!</v>
      </c>
      <c r="AN73" s="50" t="e">
        <f aca="false">IncState!AM59</f>
        <v>#VALUE!</v>
      </c>
      <c r="AO73" s="50" t="e">
        <f aca="false">IncState!AN59</f>
        <v>#VALUE!</v>
      </c>
      <c r="AP73" s="50" t="e">
        <f aca="false">IncState!AO59</f>
        <v>#VALUE!</v>
      </c>
      <c r="AQ73" s="50" t="e">
        <f aca="false">IncState!AP59</f>
        <v>#VALUE!</v>
      </c>
      <c r="AR73" s="50" t="e">
        <f aca="false">IncState!AQ59</f>
        <v>#VALUE!</v>
      </c>
      <c r="AS73" s="50" t="e">
        <f aca="false">IncState!AR59</f>
        <v>#VALUE!</v>
      </c>
      <c r="AT73" s="50" t="e">
        <f aca="false">IncState!AS59</f>
        <v>#VALUE!</v>
      </c>
      <c r="AU73" s="50" t="e">
        <f aca="false">IncState!AT59</f>
        <v>#VALUE!</v>
      </c>
      <c r="AV73" s="50" t="e">
        <f aca="false">IncState!AU59</f>
        <v>#VALUE!</v>
      </c>
      <c r="AW73" s="50" t="e">
        <f aca="false">IncState!AV59</f>
        <v>#VALUE!</v>
      </c>
      <c r="AX73" s="50" t="e">
        <f aca="false">IncState!AW59</f>
        <v>#VALUE!</v>
      </c>
      <c r="AY73" s="50" t="e">
        <f aca="false">IncState!AX59</f>
        <v>#VALUE!</v>
      </c>
      <c r="AZ73" s="50" t="e">
        <f aca="false">IncState!AY59</f>
        <v>#VALUE!</v>
      </c>
      <c r="BA73" s="50" t="e">
        <f aca="false">IncState!AZ59</f>
        <v>#VALUE!</v>
      </c>
      <c r="BB73" s="50" t="e">
        <f aca="false">IncState!BA59</f>
        <v>#VALUE!</v>
      </c>
      <c r="BC73" s="50" t="e">
        <f aca="false">IncState!BB59</f>
        <v>#VALUE!</v>
      </c>
      <c r="BD73" s="154"/>
      <c r="BE73" s="154"/>
      <c r="BF73" s="154"/>
      <c r="BG73" s="154"/>
      <c r="BH73" s="154"/>
    </row>
    <row r="74" s="35" customFormat="true" ht="15.75" hidden="false" customHeight="true" outlineLevel="0" collapsed="false">
      <c r="A74" s="132"/>
      <c r="B74" s="22" t="s">
        <v>424</v>
      </c>
      <c r="C74" s="50"/>
      <c r="D74" s="50" t="n">
        <f aca="false">IF(SUM($D73:D73)&lt;=0,0,(SUM($D73:D73)*D70))-SUM($C74:C74)</f>
        <v>0</v>
      </c>
      <c r="E74" s="50" t="n">
        <f aca="false">IF(SUM($D73:E73)&lt;=0,0,(SUM($D73:E73)*E70))-SUM($C74:D74)</f>
        <v>0</v>
      </c>
      <c r="F74" s="50" t="n">
        <f aca="false">IF(SUM($D73:F73)&lt;=0,0,(SUM($D73:F73)*F70))-SUM($C74:E74)</f>
        <v>0</v>
      </c>
      <c r="G74" s="50" t="n">
        <f aca="false">IF(SUM($D73:G73)&lt;=0,0,(SUM($D73:G73)*G70))-SUM($C74:F74)</f>
        <v>0</v>
      </c>
      <c r="H74" s="50" t="n">
        <f aca="false">IF(SUM($D73:H73)&lt;=0,0,(SUM($D73:H73)*H70))-SUM($C74:G74)</f>
        <v>0</v>
      </c>
      <c r="I74" s="50" t="e">
        <f aca="false">IF(SUM($D73:I73)&lt;=0,0,(SUM($D73:I73)*I70))-SUM($C74:H74)</f>
        <v>#VALUE!</v>
      </c>
      <c r="J74" s="50" t="e">
        <f aca="false">IF(SUM($D73:J73)&lt;=0,0,(SUM($D73:J73)*J70))-SUM($C74:I74)</f>
        <v>#VALUE!</v>
      </c>
      <c r="K74" s="50" t="e">
        <f aca="false">IF(SUM($D73:K73)&lt;=0,0,(SUM($D73:K73)*K70))-SUM($C74:J74)</f>
        <v>#VALUE!</v>
      </c>
      <c r="L74" s="50" t="e">
        <f aca="false">IF(SUM($D73:L73)&lt;=0,0,(SUM($D73:L73)*L70))-SUM($C74:K74)</f>
        <v>#VALUE!</v>
      </c>
      <c r="M74" s="50" t="e">
        <f aca="false">IF(SUM($D73:M73)&lt;=0,0,(SUM($D73:M73)*M70))-SUM($C74:L74)</f>
        <v>#VALUE!</v>
      </c>
      <c r="N74" s="50" t="e">
        <f aca="false">IF(SUM($D73:N73)&lt;=0,0,(SUM($D73:N73)*N70))-SUM($C74:M74)</f>
        <v>#VALUE!</v>
      </c>
      <c r="O74" s="50" t="e">
        <f aca="false">IF(SUM($D73:O73)&lt;=0,0,(SUM($D73:O73)*O70))-SUM($C74:N74)</f>
        <v>#VALUE!</v>
      </c>
      <c r="P74" s="50" t="e">
        <f aca="false">IF(SUM($D73:P73)&lt;=0,0,(SUM($D73:P73)*P70))-SUM($C74:O74)</f>
        <v>#VALUE!</v>
      </c>
      <c r="Q74" s="50" t="e">
        <f aca="false">IF(SUM($D73:Q73)&lt;=0,0,(SUM($D73:Q73)*Q70))-SUM($C74:P74)</f>
        <v>#VALUE!</v>
      </c>
      <c r="R74" s="50" t="e">
        <f aca="false">IF(SUM($D73:R73)&lt;=0,0,(SUM($D73:R73)*R70))-SUM($C74:Q74)</f>
        <v>#VALUE!</v>
      </c>
      <c r="S74" s="50" t="e">
        <f aca="false">IF(SUM($D73:S73)&lt;=0,0,(SUM($D73:S73)*S70))-SUM($C74:R74)</f>
        <v>#VALUE!</v>
      </c>
      <c r="T74" s="50" t="e">
        <f aca="false">IF(SUM($D73:T73)&lt;=0,0,(SUM($D73:T73)*T70))-SUM($C74:S74)</f>
        <v>#VALUE!</v>
      </c>
      <c r="U74" s="50" t="e">
        <f aca="false">IF(SUM($D73:U73)&lt;=0,0,(SUM($D73:U73)*U70))-SUM($C74:T74)</f>
        <v>#VALUE!</v>
      </c>
      <c r="V74" s="50" t="e">
        <f aca="false">IF(SUM($D73:V73)&lt;=0,0,(SUM($D73:V73)*V70))-SUM($C74:U74)</f>
        <v>#VALUE!</v>
      </c>
      <c r="W74" s="50" t="e">
        <f aca="false">IF(SUM($D73:W73)&lt;=0,0,(SUM($D73:W73)*W70))-SUM($C74:V74)</f>
        <v>#VALUE!</v>
      </c>
      <c r="X74" s="50" t="e">
        <f aca="false">IF(SUM($D73:X73)&lt;=0,0,(SUM($D73:X73)*X70))-SUM($C74:W74)</f>
        <v>#VALUE!</v>
      </c>
      <c r="Y74" s="50" t="e">
        <f aca="false">IF(SUM($D73:Y73)&lt;=0,0,(SUM($D73:Y73)*Y70))-SUM($C74:X74)</f>
        <v>#VALUE!</v>
      </c>
      <c r="Z74" s="50" t="e">
        <f aca="false">IF(SUM($D73:Z73)&lt;=0,0,(SUM($D73:Z73)*Z70))-SUM($C74:Y74)</f>
        <v>#VALUE!</v>
      </c>
      <c r="AA74" s="50" t="e">
        <f aca="false">IF(SUM($D73:AA73)&lt;=0,0,(SUM($D73:AA73)*AA70))-SUM($C74:Z74)</f>
        <v>#VALUE!</v>
      </c>
      <c r="AB74" s="50" t="e">
        <f aca="false">IF(SUM($D73:AB73)&lt;=0,0,(SUM($D73:AB73)*AB70))-SUM($C74:AA74)</f>
        <v>#VALUE!</v>
      </c>
      <c r="AC74" s="50" t="e">
        <f aca="false">IF(SUM($D73:AC73)&lt;=0,0,(SUM($D73:AC73)*AC70))-SUM($C74:AB74)</f>
        <v>#VALUE!</v>
      </c>
      <c r="AD74" s="50" t="e">
        <f aca="false">IF(SUM($D73:AD73)&lt;=0,0,(SUM($D73:AD73)*AD70))-SUM($C74:AC74)</f>
        <v>#VALUE!</v>
      </c>
      <c r="AE74" s="50" t="e">
        <f aca="false">IF(SUM($D73:AE73)&lt;=0,0,(SUM($D73:AE73)*AE70))-SUM($C74:AD74)</f>
        <v>#VALUE!</v>
      </c>
      <c r="AF74" s="50" t="e">
        <f aca="false">IF(SUM($D73:AF73)&lt;=0,0,(SUM($D73:AF73)*AF70))-SUM($C74:AE74)</f>
        <v>#VALUE!</v>
      </c>
      <c r="AG74" s="50" t="e">
        <f aca="false">IF(SUM($D73:AG73)&lt;=0,0,(SUM($D73:AG73)*AG70))-SUM($C74:AF74)</f>
        <v>#VALUE!</v>
      </c>
      <c r="AH74" s="50" t="e">
        <f aca="false">IF(SUM($D73:AH73)&lt;=0,0,(SUM($D73:AH73)*AH70))-SUM($C74:AG74)</f>
        <v>#VALUE!</v>
      </c>
      <c r="AI74" s="50" t="e">
        <f aca="false">IF(SUM($D73:AI73)&lt;=0,0,(SUM($D73:AI73)*AI70))-SUM($C74:AH74)</f>
        <v>#VALUE!</v>
      </c>
      <c r="AJ74" s="50" t="e">
        <f aca="false">IF(SUM($D73:AJ73)&lt;=0,0,(SUM($D73:AJ73)*AJ70))-SUM($C74:AI74)</f>
        <v>#VALUE!</v>
      </c>
      <c r="AK74" s="50" t="e">
        <f aca="false">IF(SUM($D73:AK73)&lt;=0,0,(SUM($D73:AK73)*AK70))-SUM($C74:AJ74)</f>
        <v>#VALUE!</v>
      </c>
      <c r="AL74" s="50" t="e">
        <f aca="false">IF(SUM($D73:AL73)&lt;=0,0,(SUM($D73:AL73)*AL70))-SUM($C74:AK74)</f>
        <v>#VALUE!</v>
      </c>
      <c r="AM74" s="50" t="e">
        <f aca="false">IF(SUM($D73:AM73)&lt;=0,0,(SUM($D73:AM73)*AM70))-SUM($C74:AL74)</f>
        <v>#VALUE!</v>
      </c>
      <c r="AN74" s="50" t="e">
        <f aca="false">IF(SUM($D73:AN73)&lt;=0,0,(SUM($D73:AN73)*AN70))-SUM($C74:AM74)</f>
        <v>#VALUE!</v>
      </c>
      <c r="AO74" s="50" t="e">
        <f aca="false">IF(SUM($D73:AO73)&lt;=0,0,(SUM($D73:AO73)*AO70))-SUM($C74:AN74)</f>
        <v>#VALUE!</v>
      </c>
      <c r="AP74" s="50" t="e">
        <f aca="false">IF(SUM($D73:AP73)&lt;=0,0,(SUM($D73:AP73)*AP70))-SUM($C74:AO74)</f>
        <v>#VALUE!</v>
      </c>
      <c r="AQ74" s="50" t="e">
        <f aca="false">IF(SUM($D73:AQ73)&lt;=0,0,(SUM($D73:AQ73)*AQ70))-SUM($C74:AP74)</f>
        <v>#VALUE!</v>
      </c>
      <c r="AR74" s="50" t="e">
        <f aca="false">IF(SUM($D73:AR73)&lt;=0,0,(SUM($D73:AR73)*AR70))-SUM($C74:AQ74)</f>
        <v>#VALUE!</v>
      </c>
      <c r="AS74" s="50" t="e">
        <f aca="false">IF(SUM($D73:AS73)&lt;=0,0,(SUM($D73:AS73)*AS70))-SUM($C74:AR74)</f>
        <v>#VALUE!</v>
      </c>
      <c r="AT74" s="50" t="e">
        <f aca="false">IF(SUM($D73:AT73)&lt;=0,0,(SUM($D73:AT73)*AT70))-SUM($C74:AS74)</f>
        <v>#VALUE!</v>
      </c>
      <c r="AU74" s="50" t="e">
        <f aca="false">IF(SUM($D73:AU73)&lt;=0,0,(SUM($D73:AU73)*AU70))-SUM($C74:AT74)</f>
        <v>#VALUE!</v>
      </c>
      <c r="AV74" s="50" t="e">
        <f aca="false">IF(SUM($D73:AV73)&lt;=0,0,(SUM($D73:AV73)*AV70))-SUM($C74:AU74)</f>
        <v>#VALUE!</v>
      </c>
      <c r="AW74" s="50" t="e">
        <f aca="false">IF(SUM($D73:AW73)&lt;=0,0,(SUM($D73:AW73)*AW70))-SUM($C74:AV74)</f>
        <v>#VALUE!</v>
      </c>
      <c r="AX74" s="50" t="e">
        <f aca="false">IF(SUM($D73:AX73)&lt;=0,0,(SUM($D73:AX73)*AX70))-SUM($C74:AW74)</f>
        <v>#VALUE!</v>
      </c>
      <c r="AY74" s="50" t="e">
        <f aca="false">IF(SUM($D73:AY73)&lt;=0,0,(SUM($D73:AY73)*AY70))-SUM($C74:AX74)</f>
        <v>#VALUE!</v>
      </c>
      <c r="AZ74" s="50" t="e">
        <f aca="false">IF(SUM($D73:AZ73)&lt;=0,0,(SUM($D73:AZ73)*AZ70))-SUM($C74:AY74)</f>
        <v>#VALUE!</v>
      </c>
      <c r="BA74" s="50" t="e">
        <f aca="false">IF(SUM($D73:BA73)&lt;=0,0,(SUM($D73:BA73)*BA70))-SUM($C74:AZ74)</f>
        <v>#VALUE!</v>
      </c>
      <c r="BB74" s="50" t="e">
        <f aca="false">IF(SUM($D73:BB73)&lt;=0,0,(SUM($D73:BB73)*BB70))-SUM($C74:BA74)</f>
        <v>#VALUE!</v>
      </c>
      <c r="BC74" s="50" t="e">
        <f aca="false">IF(SUM($D73:BC73)&lt;=0,0,(SUM($D73:BC73)*BC70))-SUM($C74:BB74)</f>
        <v>#VALUE!</v>
      </c>
      <c r="BD74" s="154"/>
      <c r="BE74" s="154"/>
      <c r="BF74" s="154"/>
      <c r="BG74" s="154"/>
      <c r="BH74" s="154"/>
    </row>
    <row r="75" s="35" customFormat="true" ht="15.75" hidden="false" customHeight="true" outlineLevel="0" collapsed="false">
      <c r="A75" s="132"/>
      <c r="B75" s="22" t="s">
        <v>425</v>
      </c>
      <c r="C75" s="50"/>
      <c r="D75" s="50" t="n">
        <f aca="false">IF(D71="Yes",SUM($C74:D74)-SUM($C75:C75),0)</f>
        <v>0</v>
      </c>
      <c r="E75" s="50" t="n">
        <f aca="false">IF(E71="Yes",SUM($C74:E74)-SUM($C75:D75),0)</f>
        <v>0</v>
      </c>
      <c r="F75" s="50" t="n">
        <f aca="false">IF(F71="Yes",SUM($C74:F74)-SUM($C75:E75),0)</f>
        <v>0</v>
      </c>
      <c r="G75" s="50" t="n">
        <f aca="false">IF(G71="Yes",SUM($C74:G74)-SUM($C75:F75),0)</f>
        <v>0</v>
      </c>
      <c r="H75" s="50" t="n">
        <f aca="false">IF(H71="Yes",SUM($C74:H74)-SUM($C75:G75),0)</f>
        <v>0</v>
      </c>
      <c r="I75" s="50" t="n">
        <f aca="false">IF(I71="Yes",SUM($C74:I74)-SUM($C75:H75),0)</f>
        <v>0</v>
      </c>
      <c r="J75" s="50" t="n">
        <f aca="false">IF(J71="Yes",SUM($C74:J74)-SUM($C75:I75),0)</f>
        <v>0</v>
      </c>
      <c r="K75" s="50" t="n">
        <f aca="false">IF(K71="Yes",SUM($C74:K74)-SUM($C75:J75),0)</f>
        <v>0</v>
      </c>
      <c r="L75" s="50" t="n">
        <f aca="false">IF(L71="Yes",SUM($C74:L74)-SUM($C75:K75),0)</f>
        <v>0</v>
      </c>
      <c r="M75" s="50" t="n">
        <f aca="false">IF(M71="Yes",SUM($C74:M74)-SUM($C75:L75),0)</f>
        <v>0</v>
      </c>
      <c r="N75" s="50" t="n">
        <f aca="false">IF(N71="Yes",SUM($C74:N74)-SUM($C75:M75),0)</f>
        <v>0</v>
      </c>
      <c r="O75" s="50" t="n">
        <f aca="false">IF(O71="Yes",SUM($C74:O74)-SUM($C75:N75),0)</f>
        <v>0</v>
      </c>
      <c r="P75" s="50" t="n">
        <f aca="false">IF(P71="Yes",SUM($C74:P74)-SUM($C75:O75),0)</f>
        <v>0</v>
      </c>
      <c r="Q75" s="50" t="n">
        <f aca="false">IF(Q71="Yes",SUM($C74:Q74)-SUM($C75:P75),0)</f>
        <v>0</v>
      </c>
      <c r="R75" s="50" t="n">
        <f aca="false">IF(R71="Yes",SUM($C74:R74)-SUM($C75:Q75),0)</f>
        <v>0</v>
      </c>
      <c r="S75" s="50" t="n">
        <f aca="false">IF(S71="Yes",SUM($C74:S74)-SUM($C75:R75),0)</f>
        <v>0</v>
      </c>
      <c r="T75" s="50" t="n">
        <f aca="false">IF(T71="Yes",SUM($C74:T74)-SUM($C75:S75),0)</f>
        <v>0</v>
      </c>
      <c r="U75" s="50" t="n">
        <f aca="false">IF(U71="Yes",SUM($C74:U74)-SUM($C75:T75),0)</f>
        <v>0</v>
      </c>
      <c r="V75" s="50" t="n">
        <f aca="false">IF(V71="Yes",SUM($C74:V74)-SUM($C75:U75),0)</f>
        <v>0</v>
      </c>
      <c r="W75" s="50" t="n">
        <f aca="false">IF(W71="Yes",SUM($C74:W74)-SUM($C75:V75),0)</f>
        <v>0</v>
      </c>
      <c r="X75" s="50" t="n">
        <f aca="false">IF(X71="Yes",SUM($C74:X74)-SUM($C75:W75),0)</f>
        <v>0</v>
      </c>
      <c r="Y75" s="50" t="n">
        <f aca="false">IF(Y71="Yes",SUM($C74:Y74)-SUM($C75:X75),0)</f>
        <v>0</v>
      </c>
      <c r="Z75" s="50" t="n">
        <f aca="false">IF(Z71="Yes",SUM($C74:Z74)-SUM($C75:Y75),0)</f>
        <v>0</v>
      </c>
      <c r="AA75" s="50" t="n">
        <f aca="false">IF(AA71="Yes",SUM($C74:AA74)-SUM($C75:Z75),0)</f>
        <v>0</v>
      </c>
      <c r="AB75" s="50" t="n">
        <f aca="false">IF(AB71="Yes",SUM($C74:AB74)-SUM($C75:AA75),0)</f>
        <v>0</v>
      </c>
      <c r="AC75" s="50" t="n">
        <f aca="false">IF(AC71="Yes",SUM($C74:AC74)-SUM($C75:AB75),0)</f>
        <v>0</v>
      </c>
      <c r="AD75" s="50" t="n">
        <f aca="false">IF(AD71="Yes",SUM($C74:AD74)-SUM($C75:AC75),0)</f>
        <v>0</v>
      </c>
      <c r="AE75" s="50" t="n">
        <f aca="false">IF(AE71="Yes",SUM($C74:AE74)-SUM($C75:AD75),0)</f>
        <v>0</v>
      </c>
      <c r="AF75" s="50" t="n">
        <f aca="false">IF(AF71="Yes",SUM($C74:AF74)-SUM($C75:AE75),0)</f>
        <v>0</v>
      </c>
      <c r="AG75" s="50" t="n">
        <f aca="false">IF(AG71="Yes",SUM($C74:AG74)-SUM($C75:AF75),0)</f>
        <v>0</v>
      </c>
      <c r="AH75" s="50" t="n">
        <f aca="false">IF(AH71="Yes",SUM($C74:AH74)-SUM($C75:AG75),0)</f>
        <v>0</v>
      </c>
      <c r="AI75" s="50" t="n">
        <f aca="false">IF(AI71="Yes",SUM($C74:AI74)-SUM($C75:AH75),0)</f>
        <v>0</v>
      </c>
      <c r="AJ75" s="50" t="n">
        <f aca="false">IF(AJ71="Yes",SUM($C74:AJ74)-SUM($C75:AI75),0)</f>
        <v>0</v>
      </c>
      <c r="AK75" s="50" t="n">
        <f aca="false">IF(AK71="Yes",SUM($C74:AK74)-SUM($C75:AJ75),0)</f>
        <v>0</v>
      </c>
      <c r="AL75" s="50" t="n">
        <f aca="false">IF(AL71="Yes",SUM($C74:AL74)-SUM($C75:AK75),0)</f>
        <v>0</v>
      </c>
      <c r="AM75" s="50" t="n">
        <f aca="false">IF(AM71="Yes",SUM($C74:AM74)-SUM($C75:AL75),0)</f>
        <v>0</v>
      </c>
      <c r="AN75" s="50" t="n">
        <f aca="false">IF(AN71="Yes",SUM($C74:AN74)-SUM($C75:AM75),0)</f>
        <v>0</v>
      </c>
      <c r="AO75" s="50" t="n">
        <f aca="false">IF(AO71="Yes",SUM($C74:AO74)-SUM($C75:AN75),0)</f>
        <v>0</v>
      </c>
      <c r="AP75" s="50" t="n">
        <f aca="false">IF(AP71="Yes",SUM($C74:AP74)-SUM($C75:AO75),0)</f>
        <v>0</v>
      </c>
      <c r="AQ75" s="50" t="n">
        <f aca="false">IF(AQ71="Yes",SUM($C74:AQ74)-SUM($C75:AP75),0)</f>
        <v>0</v>
      </c>
      <c r="AR75" s="50" t="n">
        <f aca="false">IF(AR71="Yes",SUM($C74:AR74)-SUM($C75:AQ75),0)</f>
        <v>0</v>
      </c>
      <c r="AS75" s="50" t="n">
        <f aca="false">IF(AS71="Yes",SUM($C74:AS74)-SUM($C75:AR75),0)</f>
        <v>0</v>
      </c>
      <c r="AT75" s="50" t="n">
        <f aca="false">IF(AT71="Yes",SUM($C74:AT74)-SUM($C75:AS75),0)</f>
        <v>0</v>
      </c>
      <c r="AU75" s="50" t="n">
        <f aca="false">IF(AU71="Yes",SUM($C74:AU74)-SUM($C75:AT75),0)</f>
        <v>0</v>
      </c>
      <c r="AV75" s="50" t="n">
        <f aca="false">IF(AV71="Yes",SUM($C74:AV74)-SUM($C75:AU75),0)</f>
        <v>0</v>
      </c>
      <c r="AW75" s="50" t="n">
        <f aca="false">IF(AW71="Yes",SUM($C74:AW74)-SUM($C75:AV75),0)</f>
        <v>0</v>
      </c>
      <c r="AX75" s="50" t="n">
        <f aca="false">IF(AX71="Yes",SUM($C74:AX74)-SUM($C75:AW75),0)</f>
        <v>0</v>
      </c>
      <c r="AY75" s="50" t="n">
        <f aca="false">IF(AY71="Yes",SUM($C74:AY74)-SUM($C75:AX75),0)</f>
        <v>0</v>
      </c>
      <c r="AZ75" s="50" t="n">
        <f aca="false">IF(AZ71="Yes",SUM($C74:AZ74)-SUM($C75:AY75),0)</f>
        <v>0</v>
      </c>
      <c r="BA75" s="50" t="n">
        <f aca="false">IF(BA71="Yes",SUM($C74:BA74)-SUM($C75:AZ75),0)</f>
        <v>0</v>
      </c>
      <c r="BB75" s="50" t="e">
        <f aca="false">IF(BB71="Yes",SUM($C74:BB74)-SUM($C75:BA75),0)</f>
        <v>#VALUE!</v>
      </c>
      <c r="BC75" s="50" t="n">
        <f aca="false">IF(BC71="Yes",SUM($C74:BC74)-SUM($C75:BB75),0)</f>
        <v>0</v>
      </c>
      <c r="BD75" s="154"/>
      <c r="BE75" s="154"/>
      <c r="BF75" s="154"/>
      <c r="BG75" s="154"/>
      <c r="BH75" s="154"/>
    </row>
    <row r="76" s="35" customFormat="true" ht="15.75" hidden="false" customHeight="true" outlineLevel="0" collapsed="false">
      <c r="A76" s="132"/>
      <c r="B76" s="22" t="s">
        <v>426</v>
      </c>
      <c r="C76" s="50"/>
      <c r="D76" s="50" t="n">
        <f aca="false">IF(Assumptions!$C$109="Cash",0,IF(D79="No",0,SUMIFS($D75:D75,$D4:D4,"&gt;"&amp;D$78)))</f>
        <v>0</v>
      </c>
      <c r="E76" s="50" t="n">
        <f aca="false">IF(Assumptions!$C$109="Cash",0,IF(E79="No",0,SUMIFS($D75:E75,$D4:E4,"&gt;"&amp;E$78)))</f>
        <v>0</v>
      </c>
      <c r="F76" s="50" t="n">
        <f aca="false">IF(Assumptions!$C$109="Cash",0,IF(F79="No",0,SUMIFS($D75:F75,$D4:F4,"&gt;"&amp;F$78)))</f>
        <v>0</v>
      </c>
      <c r="G76" s="50" t="n">
        <f aca="false">IF(Assumptions!$C$109="Cash",0,IF(G79="No",0,SUMIFS($D75:G75,$D4:G4,"&gt;"&amp;G$78)))</f>
        <v>0</v>
      </c>
      <c r="H76" s="50" t="n">
        <f aca="false">IF(Assumptions!$C$109="Cash",0,IF(H79="No",0,SUMIFS($D75:H75,$D4:H4,"&gt;"&amp;H$78)))</f>
        <v>0</v>
      </c>
      <c r="I76" s="50" t="n">
        <f aca="false">IF(Assumptions!$C$109="Cash",0,IF(I79="No",0,SUMIFS($D75:I75,$D4:I4,"&gt;"&amp;I$78)))</f>
        <v>0</v>
      </c>
      <c r="J76" s="50" t="n">
        <f aca="false">IF(Assumptions!$C$109="Cash",0,IF(J79="No",0,SUMIFS($D75:J75,$D4:J4,"&gt;"&amp;J$78)))</f>
        <v>0</v>
      </c>
      <c r="K76" s="50" t="n">
        <f aca="false">IF(Assumptions!$C$109="Cash",0,IF(K79="No",0,SUMIFS($D75:K75,$D4:K4,"&gt;"&amp;K$78)))</f>
        <v>0</v>
      </c>
      <c r="L76" s="50" t="n">
        <f aca="false">IF(Assumptions!$C$109="Cash",0,IF(L79="No",0,SUMIFS($D75:L75,$D4:L4,"&gt;"&amp;L$78)))</f>
        <v>0</v>
      </c>
      <c r="M76" s="50" t="n">
        <f aca="false">IF(Assumptions!$C$109="Cash",0,IF(M79="No",0,SUMIFS($D75:M75,$D4:M4,"&gt;"&amp;M$78)))</f>
        <v>0</v>
      </c>
      <c r="N76" s="50" t="n">
        <f aca="false">IF(Assumptions!$C$109="Cash",0,IF(N79="No",0,SUMIFS($D75:N75,$D4:N4,"&gt;"&amp;N$78)))</f>
        <v>0</v>
      </c>
      <c r="O76" s="50" t="n">
        <f aca="false">IF(Assumptions!$C$109="Cash",0,IF(O79="No",0,SUMIFS($D75:O75,$D4:O4,"&gt;"&amp;O$78)))</f>
        <v>0</v>
      </c>
      <c r="P76" s="50" t="n">
        <f aca="false">IF(Assumptions!$C$109="Cash",0,IF(P79="No",0,SUMIFS($D75:P75,$D4:P4,"&gt;"&amp;P$78)))</f>
        <v>0</v>
      </c>
      <c r="Q76" s="50" t="n">
        <f aca="false">IF(Assumptions!$C$109="Cash",0,IF(Q79="No",0,SUMIFS($D75:Q75,$D4:Q4,"&gt;"&amp;Q$78)))</f>
        <v>0</v>
      </c>
      <c r="R76" s="50" t="n">
        <f aca="false">IF(Assumptions!$C$109="Cash",0,IF(R79="No",0,SUMIFS($D75:R75,$D4:R4,"&gt;"&amp;R$78)))</f>
        <v>0</v>
      </c>
      <c r="S76" s="50" t="n">
        <f aca="false">IF(Assumptions!$C$109="Cash",0,IF(S79="No",0,SUMIFS($D75:S75,$D4:S4,"&gt;"&amp;S$78)))</f>
        <v>0</v>
      </c>
      <c r="T76" s="50" t="n">
        <f aca="false">IF(Assumptions!$C$109="Cash",0,IF(T79="No",0,SUMIFS($D75:T75,$D4:T4,"&gt;"&amp;T$78)))</f>
        <v>0</v>
      </c>
      <c r="U76" s="50" t="n">
        <f aca="false">IF(Assumptions!$C$109="Cash",0,IF(U79="No",0,SUMIFS($D75:U75,$D4:U4,"&gt;"&amp;U$78)))</f>
        <v>0</v>
      </c>
      <c r="V76" s="50" t="n">
        <f aca="false">IF(Assumptions!$C$109="Cash",0,IF(V79="No",0,SUMIFS($D75:V75,$D4:V4,"&gt;"&amp;V$78)))</f>
        <v>0</v>
      </c>
      <c r="W76" s="50" t="n">
        <f aca="false">IF(Assumptions!$C$109="Cash",0,IF(W79="No",0,SUMIFS($D75:W75,$D4:W4,"&gt;"&amp;W$78)))</f>
        <v>0</v>
      </c>
      <c r="X76" s="50" t="n">
        <f aca="false">IF(Assumptions!$C$109="Cash",0,IF(X79="No",0,SUMIFS($D75:X75,$D4:X4,"&gt;"&amp;X$78)))</f>
        <v>0</v>
      </c>
      <c r="Y76" s="50" t="n">
        <f aca="false">IF(Assumptions!$C$109="Cash",0,IF(Y79="No",0,SUMIFS($D75:Y75,$D4:Y4,"&gt;"&amp;Y$78)))</f>
        <v>0</v>
      </c>
      <c r="Z76" s="50" t="n">
        <f aca="false">IF(Assumptions!$C$109="Cash",0,IF(Z79="No",0,SUMIFS($D75:Z75,$D4:Z4,"&gt;"&amp;Z$78)))</f>
        <v>0</v>
      </c>
      <c r="AA76" s="50" t="n">
        <f aca="false">IF(Assumptions!$C$109="Cash",0,IF(AA79="No",0,SUMIFS($D75:AA75,$D4:AA4,"&gt;"&amp;AA$78)))</f>
        <v>0</v>
      </c>
      <c r="AB76" s="50" t="n">
        <f aca="false">IF(Assumptions!$C$109="Cash",0,IF(AB79="No",0,SUMIFS($D75:AB75,$D4:AB4,"&gt;"&amp;AB$78)))</f>
        <v>0</v>
      </c>
      <c r="AC76" s="50" t="n">
        <f aca="false">IF(Assumptions!$C$109="Cash",0,IF(AC79="No",0,SUMIFS($D75:AC75,$D4:AC4,"&gt;"&amp;AC$78)))</f>
        <v>0</v>
      </c>
      <c r="AD76" s="50" t="n">
        <f aca="false">IF(Assumptions!$C$109="Cash",0,IF(AD79="No",0,SUMIFS($D75:AD75,$D4:AD4,"&gt;"&amp;AD$78)))</f>
        <v>0</v>
      </c>
      <c r="AE76" s="50" t="n">
        <f aca="false">IF(Assumptions!$C$109="Cash",0,IF(AE79="No",0,SUMIFS($D75:AE75,$D4:AE4,"&gt;"&amp;AE$78)))</f>
        <v>0</v>
      </c>
      <c r="AF76" s="50" t="n">
        <f aca="false">IF(Assumptions!$C$109="Cash",0,IF(AF79="No",0,SUMIFS($D75:AF75,$D4:AF4,"&gt;"&amp;AF$78)))</f>
        <v>0</v>
      </c>
      <c r="AG76" s="50" t="n">
        <f aca="false">IF(Assumptions!$C$109="Cash",0,IF(AG79="No",0,SUMIFS($D75:AG75,$D4:AG4,"&gt;"&amp;AG$78)))</f>
        <v>0</v>
      </c>
      <c r="AH76" s="50" t="n">
        <f aca="false">IF(Assumptions!$C$109="Cash",0,IF(AH79="No",0,SUMIFS($D75:AH75,$D4:AH4,"&gt;"&amp;AH$78)))</f>
        <v>0</v>
      </c>
      <c r="AI76" s="50" t="n">
        <f aca="false">IF(Assumptions!$C$109="Cash",0,IF(AI79="No",0,SUMIFS($D75:AI75,$D4:AI4,"&gt;"&amp;AI$78)))</f>
        <v>0</v>
      </c>
      <c r="AJ76" s="50" t="n">
        <f aca="false">IF(Assumptions!$C$109="Cash",0,IF(AJ79="No",0,SUMIFS($D75:AJ75,$D4:AJ4,"&gt;"&amp;AJ$78)))</f>
        <v>0</v>
      </c>
      <c r="AK76" s="50" t="n">
        <f aca="false">IF(Assumptions!$C$109="Cash",0,IF(AK79="No",0,SUMIFS($D75:AK75,$D4:AK4,"&gt;"&amp;AK$78)))</f>
        <v>0</v>
      </c>
      <c r="AL76" s="50" t="n">
        <f aca="false">IF(Assumptions!$C$109="Cash",0,IF(AL79="No",0,SUMIFS($D75:AL75,$D4:AL4,"&gt;"&amp;AL$78)))</f>
        <v>0</v>
      </c>
      <c r="AM76" s="50" t="n">
        <f aca="false">IF(Assumptions!$C$109="Cash",0,IF(AM79="No",0,SUMIFS($D75:AM75,$D4:AM4,"&gt;"&amp;AM$78)))</f>
        <v>0</v>
      </c>
      <c r="AN76" s="50" t="n">
        <f aca="false">IF(Assumptions!$C$109="Cash",0,IF(AN79="No",0,SUMIFS($D75:AN75,$D4:AN4,"&gt;"&amp;AN$78)))</f>
        <v>0</v>
      </c>
      <c r="AO76" s="50" t="n">
        <f aca="false">IF(Assumptions!$C$109="Cash",0,IF(AO79="No",0,SUMIFS($D75:AO75,$D4:AO4,"&gt;"&amp;AO$78)))</f>
        <v>0</v>
      </c>
      <c r="AP76" s="50" t="n">
        <f aca="false">IF(Assumptions!$C$109="Cash",0,IF(AP79="No",0,SUMIFS($D75:AP75,$D4:AP4,"&gt;"&amp;AP$78)))</f>
        <v>0</v>
      </c>
      <c r="AQ76" s="50" t="n">
        <f aca="false">IF(Assumptions!$C$109="Cash",0,IF(AQ79="No",0,SUMIFS($D75:AQ75,$D4:AQ4,"&gt;"&amp;AQ$78)))</f>
        <v>0</v>
      </c>
      <c r="AR76" s="50" t="n">
        <f aca="false">IF(Assumptions!$C$109="Cash",0,IF(AR79="No",0,SUMIFS($D75:AR75,$D4:AR4,"&gt;"&amp;AR$78)))</f>
        <v>0</v>
      </c>
      <c r="AS76" s="50" t="n">
        <f aca="false">IF(Assumptions!$C$109="Cash",0,IF(AS79="No",0,SUMIFS($D75:AS75,$D4:AS4,"&gt;"&amp;AS$78)))</f>
        <v>0</v>
      </c>
      <c r="AT76" s="50" t="n">
        <f aca="false">IF(Assumptions!$C$109="Cash",0,IF(AT79="No",0,SUMIFS($D75:AT75,$D4:AT4,"&gt;"&amp;AT$78)))</f>
        <v>0</v>
      </c>
      <c r="AU76" s="50" t="n">
        <f aca="false">IF(Assumptions!$C$109="Cash",0,IF(AU79="No",0,SUMIFS($D75:AU75,$D4:AU4,"&gt;"&amp;AU$78)))</f>
        <v>0</v>
      </c>
      <c r="AV76" s="50" t="n">
        <f aca="false">IF(Assumptions!$C$109="Cash",0,IF(AV79="No",0,SUMIFS($D75:AV75,$D4:AV4,"&gt;"&amp;AV$78)))</f>
        <v>0</v>
      </c>
      <c r="AW76" s="50" t="n">
        <f aca="false">IF(Assumptions!$C$109="Cash",0,IF(AW79="No",0,SUMIFS($D75:AW75,$D4:AW4,"&gt;"&amp;AW$78)))</f>
        <v>0</v>
      </c>
      <c r="AX76" s="50" t="n">
        <f aca="false">IF(Assumptions!$C$109="Cash",0,IF(AX79="No",0,SUMIFS($D75:AX75,$D4:AX4,"&gt;"&amp;AX$78)))</f>
        <v>0</v>
      </c>
      <c r="AY76" s="50" t="n">
        <f aca="false">IF(Assumptions!$C$109="Cash",0,IF(AY79="No",0,SUMIFS($D75:AY75,$D4:AY4,"&gt;"&amp;AY$78)))</f>
        <v>0</v>
      </c>
      <c r="AZ76" s="50" t="n">
        <f aca="false">IF(Assumptions!$C$109="Cash",0,IF(AZ79="No",0,SUMIFS($D75:AZ75,$D4:AZ4,"&gt;"&amp;AZ$78)))</f>
        <v>0</v>
      </c>
      <c r="BA76" s="50" t="n">
        <f aca="false">IF(Assumptions!$C$109="Cash",0,IF(BA79="No",0,SUMIFS($D75:BA75,$D4:BA4,"&gt;"&amp;BA$78)))</f>
        <v>0</v>
      </c>
      <c r="BB76" s="50" t="e">
        <f aca="false">IF(Assumptions!$C$109="Cash",0,IF(BB79="No",0,SUMIFS($D75:BB75,$D4:BB4,"&gt;"&amp;BB$78)))</f>
        <v>#VALUE!</v>
      </c>
      <c r="BC76" s="50" t="e">
        <f aca="false">IF(Assumptions!$C$109="Cash",0,IF(BC79="No",0,SUMIFS($D75:BC75,$D4:BC4,"&gt;"&amp;BC$78)))</f>
        <v>#VALUE!</v>
      </c>
      <c r="BD76" s="154"/>
      <c r="BE76" s="154"/>
      <c r="BF76" s="154"/>
      <c r="BG76" s="154"/>
      <c r="BH76" s="154"/>
    </row>
    <row r="77" s="148" customFormat="true" ht="15.75" hidden="false" customHeight="true" outlineLevel="0" collapsed="false">
      <c r="A77" s="155"/>
      <c r="B77" s="148" t="s">
        <v>427</v>
      </c>
      <c r="C77" s="149" t="n">
        <f aca="true">OFFSET(Pay!$P$2,MATCH(C$4,Pay!$P$3:$P$18,1),0,1,1)</f>
        <v>44247</v>
      </c>
      <c r="D77" s="149" t="n">
        <f aca="true">OFFSET(Pay!$P$2,MATCH(D$4,Pay!$P$3:$P$18,1),0,1,1)</f>
        <v>44247</v>
      </c>
      <c r="E77" s="149" t="n">
        <f aca="true">OFFSET(Pay!$P$2,MATCH(E$4,Pay!$P$3:$P$18,1),0,1,1)</f>
        <v>44247</v>
      </c>
      <c r="F77" s="149" t="n">
        <f aca="true">OFFSET(Pay!$P$2,MATCH(F$4,Pay!$P$3:$P$18,1),0,1,1)</f>
        <v>44247</v>
      </c>
      <c r="G77" s="149" t="n">
        <f aca="true">OFFSET(Pay!$P$2,MATCH(G$4,Pay!$P$3:$P$18,1),0,1,1)</f>
        <v>44247</v>
      </c>
      <c r="H77" s="149" t="n">
        <f aca="true">OFFSET(Pay!$P$2,MATCH(H$4,Pay!$P$3:$P$18,1),0,1,1)</f>
        <v>44247</v>
      </c>
      <c r="I77" s="149" t="n">
        <f aca="true">OFFSET(Pay!$P$2,MATCH(I$4,Pay!$P$3:$P$18,1),0,1,1)</f>
        <v>44247</v>
      </c>
      <c r="J77" s="149" t="n">
        <f aca="true">OFFSET(Pay!$P$2,MATCH(J$4,Pay!$P$3:$P$18,1),0,1,1)</f>
        <v>44247</v>
      </c>
      <c r="K77" s="149" t="n">
        <f aca="true">OFFSET(Pay!$P$2,MATCH(K$4,Pay!$P$3:$P$18,1),0,1,1)</f>
        <v>44247</v>
      </c>
      <c r="L77" s="149" t="n">
        <f aca="true">OFFSET(Pay!$P$2,MATCH(L$4,Pay!$P$3:$P$18,1),0,1,1)</f>
        <v>44247</v>
      </c>
      <c r="M77" s="149" t="n">
        <f aca="true">OFFSET(Pay!$P$2,MATCH(M$4,Pay!$P$3:$P$18,1),0,1,1)</f>
        <v>44247</v>
      </c>
      <c r="N77" s="149" t="n">
        <f aca="true">OFFSET(Pay!$P$2,MATCH(N$4,Pay!$P$3:$P$18,1),0,1,1)</f>
        <v>44247</v>
      </c>
      <c r="O77" s="149" t="n">
        <f aca="true">OFFSET(Pay!$P$2,MATCH(O$4,Pay!$P$3:$P$18,1),0,1,1)</f>
        <v>44247</v>
      </c>
      <c r="P77" s="149" t="n">
        <f aca="true">OFFSET(Pay!$P$2,MATCH(P$4,Pay!$P$3:$P$18,1),0,1,1)</f>
        <v>44247</v>
      </c>
      <c r="Q77" s="149" t="n">
        <f aca="true">OFFSET(Pay!$P$2,MATCH(Q$4,Pay!$P$3:$P$18,1),0,1,1)</f>
        <v>44247</v>
      </c>
      <c r="R77" s="149" t="n">
        <f aca="true">OFFSET(Pay!$P$2,MATCH(R$4,Pay!$P$3:$P$18,1),0,1,1)</f>
        <v>44247</v>
      </c>
      <c r="S77" s="149" t="n">
        <f aca="true">OFFSET(Pay!$P$2,MATCH(S$4,Pay!$P$3:$P$18,1),0,1,1)</f>
        <v>44247</v>
      </c>
      <c r="T77" s="149" t="n">
        <f aca="true">OFFSET(Pay!$P$2,MATCH(T$4,Pay!$P$3:$P$18,1),0,1,1)</f>
        <v>44247</v>
      </c>
      <c r="U77" s="149" t="n">
        <f aca="true">OFFSET(Pay!$P$2,MATCH(U$4,Pay!$P$3:$P$18,1),0,1,1)</f>
        <v>44247</v>
      </c>
      <c r="V77" s="149" t="n">
        <f aca="true">OFFSET(Pay!$P$2,MATCH(V$4,Pay!$P$3:$P$18,1),0,1,1)</f>
        <v>44247</v>
      </c>
      <c r="W77" s="149" t="n">
        <f aca="true">OFFSET(Pay!$P$2,MATCH(W$4,Pay!$P$3:$P$18,1),0,1,1)</f>
        <v>44247</v>
      </c>
      <c r="X77" s="149" t="n">
        <f aca="true">OFFSET(Pay!$P$2,MATCH(X$4,Pay!$P$3:$P$18,1),0,1,1)</f>
        <v>44247</v>
      </c>
      <c r="Y77" s="149" t="n">
        <f aca="true">OFFSET(Pay!$P$2,MATCH(Y$4,Pay!$P$3:$P$18,1),0,1,1)</f>
        <v>44247</v>
      </c>
      <c r="Z77" s="149" t="n">
        <f aca="true">OFFSET(Pay!$P$2,MATCH(Z$4,Pay!$P$3:$P$18,1),0,1,1)</f>
        <v>44247</v>
      </c>
      <c r="AA77" s="149" t="n">
        <f aca="true">OFFSET(Pay!$P$2,MATCH(AA$4,Pay!$P$3:$P$18,1),0,1,1)</f>
        <v>44247</v>
      </c>
      <c r="AB77" s="149" t="n">
        <f aca="true">OFFSET(Pay!$P$2,MATCH(AB$4,Pay!$P$3:$P$18,1),0,1,1)</f>
        <v>44247</v>
      </c>
      <c r="AC77" s="149" t="n">
        <f aca="true">OFFSET(Pay!$P$2,MATCH(AC$4,Pay!$P$3:$P$18,1),0,1,1)</f>
        <v>44247</v>
      </c>
      <c r="AD77" s="149" t="n">
        <f aca="true">OFFSET(Pay!$P$2,MATCH(AD$4,Pay!$P$3:$P$18,1),0,1,1)</f>
        <v>44247</v>
      </c>
      <c r="AE77" s="149" t="n">
        <f aca="true">OFFSET(Pay!$P$2,MATCH(AE$4,Pay!$P$3:$P$18,1),0,1,1)</f>
        <v>44247</v>
      </c>
      <c r="AF77" s="149" t="n">
        <f aca="true">OFFSET(Pay!$P$2,MATCH(AF$4,Pay!$P$3:$P$18,1),0,1,1)</f>
        <v>44247</v>
      </c>
      <c r="AG77" s="149" t="n">
        <f aca="true">OFFSET(Pay!$P$2,MATCH(AG$4,Pay!$P$3:$P$18,1),0,1,1)</f>
        <v>44247</v>
      </c>
      <c r="AH77" s="149" t="n">
        <f aca="true">OFFSET(Pay!$P$2,MATCH(AH$4,Pay!$P$3:$P$18,1),0,1,1)</f>
        <v>44247</v>
      </c>
      <c r="AI77" s="149" t="n">
        <f aca="true">OFFSET(Pay!$P$2,MATCH(AI$4,Pay!$P$3:$P$18,1),0,1,1)</f>
        <v>44247</v>
      </c>
      <c r="AJ77" s="149" t="n">
        <f aca="true">OFFSET(Pay!$P$2,MATCH(AJ$4,Pay!$P$3:$P$18,1),0,1,1)</f>
        <v>44247</v>
      </c>
      <c r="AK77" s="149" t="n">
        <f aca="true">OFFSET(Pay!$P$2,MATCH(AK$4,Pay!$P$3:$P$18,1),0,1,1)</f>
        <v>44247</v>
      </c>
      <c r="AL77" s="149" t="n">
        <f aca="true">OFFSET(Pay!$P$2,MATCH(AL$4,Pay!$P$3:$P$18,1),0,1,1)</f>
        <v>44247</v>
      </c>
      <c r="AM77" s="149" t="n">
        <f aca="true">OFFSET(Pay!$P$2,MATCH(AM$4,Pay!$P$3:$P$18,1),0,1,1)</f>
        <v>44247</v>
      </c>
      <c r="AN77" s="149" t="n">
        <f aca="true">OFFSET(Pay!$P$2,MATCH(AN$4,Pay!$P$3:$P$18,1),0,1,1)</f>
        <v>44247</v>
      </c>
      <c r="AO77" s="149" t="n">
        <f aca="true">OFFSET(Pay!$P$2,MATCH(AO$4,Pay!$P$3:$P$18,1),0,1,1)</f>
        <v>44247</v>
      </c>
      <c r="AP77" s="149" t="n">
        <f aca="true">OFFSET(Pay!$P$2,MATCH(AP$4,Pay!$P$3:$P$18,1),0,1,1)</f>
        <v>44247</v>
      </c>
      <c r="AQ77" s="149" t="n">
        <f aca="true">OFFSET(Pay!$P$2,MATCH(AQ$4,Pay!$P$3:$P$18,1),0,1,1)</f>
        <v>44247</v>
      </c>
      <c r="AR77" s="149" t="n">
        <f aca="true">OFFSET(Pay!$P$2,MATCH(AR$4,Pay!$P$3:$P$18,1),0,1,1)</f>
        <v>44247</v>
      </c>
      <c r="AS77" s="149" t="n">
        <f aca="true">OFFSET(Pay!$P$2,MATCH(AS$4,Pay!$P$3:$P$18,1),0,1,1)</f>
        <v>44247</v>
      </c>
      <c r="AT77" s="149" t="n">
        <f aca="true">OFFSET(Pay!$P$2,MATCH(AT$4,Pay!$P$3:$P$18,1),0,1,1)</f>
        <v>44247</v>
      </c>
      <c r="AU77" s="149" t="n">
        <f aca="true">OFFSET(Pay!$P$2,MATCH(AU$4,Pay!$P$3:$P$18,1),0,1,1)</f>
        <v>44247</v>
      </c>
      <c r="AV77" s="149" t="n">
        <f aca="true">OFFSET(Pay!$P$2,MATCH(AV$4,Pay!$P$3:$P$18,1),0,1,1)</f>
        <v>44247</v>
      </c>
      <c r="AW77" s="149" t="n">
        <f aca="true">OFFSET(Pay!$P$2,MATCH(AW$4,Pay!$P$3:$P$18,1),0,1,1)</f>
        <v>44247</v>
      </c>
      <c r="AX77" s="149" t="n">
        <f aca="true">OFFSET(Pay!$P$2,MATCH(AX$4,Pay!$P$3:$P$18,1),0,1,1)</f>
        <v>44247</v>
      </c>
      <c r="AY77" s="149" t="n">
        <f aca="true">OFFSET(Pay!$P$2,MATCH(AY$4,Pay!$P$3:$P$18,1),0,1,1)</f>
        <v>44247</v>
      </c>
      <c r="AZ77" s="149" t="n">
        <f aca="true">OFFSET(Pay!$P$2,MATCH(AZ$4,Pay!$P$3:$P$18,1),0,1,1)</f>
        <v>44247</v>
      </c>
      <c r="BA77" s="149" t="n">
        <f aca="true">OFFSET(Pay!$P$2,MATCH(BA$4,Pay!$P$3:$P$18,1),0,1,1)</f>
        <v>44247</v>
      </c>
      <c r="BB77" s="149" t="n">
        <f aca="true">OFFSET(Pay!$P$2,MATCH(BB$4,Pay!$P$3:$P$18,1),0,1,1)</f>
        <v>44612</v>
      </c>
      <c r="BC77" s="149" t="n">
        <f aca="true">OFFSET(Pay!$P$2,MATCH(BC$4,Pay!$P$3:$P$18,1),0,1,1)</f>
        <v>44612</v>
      </c>
      <c r="BD77" s="156"/>
      <c r="BE77" s="156"/>
      <c r="BF77" s="156"/>
      <c r="BG77" s="156"/>
      <c r="BH77" s="156"/>
    </row>
    <row r="78" s="148" customFormat="true" ht="15.75" hidden="false" customHeight="true" outlineLevel="0" collapsed="false">
      <c r="A78" s="155"/>
      <c r="B78" s="148" t="s">
        <v>419</v>
      </c>
      <c r="C78" s="149" t="n">
        <f aca="true">OFFSET(Pay!$Q$2,MATCH(C$4,Pay!$Q$3:$Q$18,1),0,1,1)</f>
        <v>43910</v>
      </c>
      <c r="D78" s="149" t="n">
        <f aca="true">OFFSET(Pay!$Q$2,MATCH(D$4,Pay!$Q$3:$Q$18,1),0,1,1)</f>
        <v>43910</v>
      </c>
      <c r="E78" s="149" t="n">
        <f aca="true">OFFSET(Pay!$Q$2,MATCH(E$4,Pay!$Q$3:$Q$18,1),0,1,1)</f>
        <v>43910</v>
      </c>
      <c r="F78" s="149" t="n">
        <f aca="true">OFFSET(Pay!$Q$2,MATCH(F$4,Pay!$Q$3:$Q$18,1),0,1,1)</f>
        <v>44275</v>
      </c>
      <c r="G78" s="149" t="n">
        <f aca="true">OFFSET(Pay!$Q$2,MATCH(G$4,Pay!$Q$3:$Q$18,1),0,1,1)</f>
        <v>44275</v>
      </c>
      <c r="H78" s="149" t="n">
        <f aca="true">OFFSET(Pay!$Q$2,MATCH(H$4,Pay!$Q$3:$Q$18,1),0,1,1)</f>
        <v>44275</v>
      </c>
      <c r="I78" s="149" t="n">
        <f aca="true">OFFSET(Pay!$Q$2,MATCH(I$4,Pay!$Q$3:$Q$18,1),0,1,1)</f>
        <v>44275</v>
      </c>
      <c r="J78" s="149" t="n">
        <f aca="true">OFFSET(Pay!$Q$2,MATCH(J$4,Pay!$Q$3:$Q$18,1),0,1,1)</f>
        <v>44275</v>
      </c>
      <c r="K78" s="149" t="n">
        <f aca="true">OFFSET(Pay!$Q$2,MATCH(K$4,Pay!$Q$3:$Q$18,1),0,1,1)</f>
        <v>44275</v>
      </c>
      <c r="L78" s="149" t="n">
        <f aca="true">OFFSET(Pay!$Q$2,MATCH(L$4,Pay!$Q$3:$Q$18,1),0,1,1)</f>
        <v>44275</v>
      </c>
      <c r="M78" s="149" t="n">
        <f aca="true">OFFSET(Pay!$Q$2,MATCH(M$4,Pay!$Q$3:$Q$18,1),0,1,1)</f>
        <v>44275</v>
      </c>
      <c r="N78" s="149" t="n">
        <f aca="true">OFFSET(Pay!$Q$2,MATCH(N$4,Pay!$Q$3:$Q$18,1),0,1,1)</f>
        <v>44275</v>
      </c>
      <c r="O78" s="149" t="n">
        <f aca="true">OFFSET(Pay!$Q$2,MATCH(O$4,Pay!$Q$3:$Q$18,1),0,1,1)</f>
        <v>44275</v>
      </c>
      <c r="P78" s="149" t="n">
        <f aca="true">OFFSET(Pay!$Q$2,MATCH(P$4,Pay!$Q$3:$Q$18,1),0,1,1)</f>
        <v>44275</v>
      </c>
      <c r="Q78" s="149" t="n">
        <f aca="true">OFFSET(Pay!$Q$2,MATCH(Q$4,Pay!$Q$3:$Q$18,1),0,1,1)</f>
        <v>44275</v>
      </c>
      <c r="R78" s="149" t="n">
        <f aca="true">OFFSET(Pay!$Q$2,MATCH(R$4,Pay!$Q$3:$Q$18,1),0,1,1)</f>
        <v>44275</v>
      </c>
      <c r="S78" s="149" t="n">
        <f aca="true">OFFSET(Pay!$Q$2,MATCH(S$4,Pay!$Q$3:$Q$18,1),0,1,1)</f>
        <v>44275</v>
      </c>
      <c r="T78" s="149" t="n">
        <f aca="true">OFFSET(Pay!$Q$2,MATCH(T$4,Pay!$Q$3:$Q$18,1),0,1,1)</f>
        <v>44275</v>
      </c>
      <c r="U78" s="149" t="n">
        <f aca="true">OFFSET(Pay!$Q$2,MATCH(U$4,Pay!$Q$3:$Q$18,1),0,1,1)</f>
        <v>44275</v>
      </c>
      <c r="V78" s="149" t="n">
        <f aca="true">OFFSET(Pay!$Q$2,MATCH(V$4,Pay!$Q$3:$Q$18,1),0,1,1)</f>
        <v>44275</v>
      </c>
      <c r="W78" s="149" t="n">
        <f aca="true">OFFSET(Pay!$Q$2,MATCH(W$4,Pay!$Q$3:$Q$18,1),0,1,1)</f>
        <v>44275</v>
      </c>
      <c r="X78" s="149" t="n">
        <f aca="true">OFFSET(Pay!$Q$2,MATCH(X$4,Pay!$Q$3:$Q$18,1),0,1,1)</f>
        <v>44275</v>
      </c>
      <c r="Y78" s="149" t="n">
        <f aca="true">OFFSET(Pay!$Q$2,MATCH(Y$4,Pay!$Q$3:$Q$18,1),0,1,1)</f>
        <v>44275</v>
      </c>
      <c r="Z78" s="149" t="n">
        <f aca="true">OFFSET(Pay!$Q$2,MATCH(Z$4,Pay!$Q$3:$Q$18,1),0,1,1)</f>
        <v>44275</v>
      </c>
      <c r="AA78" s="149" t="n">
        <f aca="true">OFFSET(Pay!$Q$2,MATCH(AA$4,Pay!$Q$3:$Q$18,1),0,1,1)</f>
        <v>44275</v>
      </c>
      <c r="AB78" s="149" t="n">
        <f aca="true">OFFSET(Pay!$Q$2,MATCH(AB$4,Pay!$Q$3:$Q$18,1),0,1,1)</f>
        <v>44275</v>
      </c>
      <c r="AC78" s="149" t="n">
        <f aca="true">OFFSET(Pay!$Q$2,MATCH(AC$4,Pay!$Q$3:$Q$18,1),0,1,1)</f>
        <v>44275</v>
      </c>
      <c r="AD78" s="149" t="n">
        <f aca="true">OFFSET(Pay!$Q$2,MATCH(AD$4,Pay!$Q$3:$Q$18,1),0,1,1)</f>
        <v>44275</v>
      </c>
      <c r="AE78" s="149" t="n">
        <f aca="true">OFFSET(Pay!$Q$2,MATCH(AE$4,Pay!$Q$3:$Q$18,1),0,1,1)</f>
        <v>44275</v>
      </c>
      <c r="AF78" s="149" t="n">
        <f aca="true">OFFSET(Pay!$Q$2,MATCH(AF$4,Pay!$Q$3:$Q$18,1),0,1,1)</f>
        <v>44275</v>
      </c>
      <c r="AG78" s="149" t="n">
        <f aca="true">OFFSET(Pay!$Q$2,MATCH(AG$4,Pay!$Q$3:$Q$18,1),0,1,1)</f>
        <v>44275</v>
      </c>
      <c r="AH78" s="149" t="n">
        <f aca="true">OFFSET(Pay!$Q$2,MATCH(AH$4,Pay!$Q$3:$Q$18,1),0,1,1)</f>
        <v>44275</v>
      </c>
      <c r="AI78" s="149" t="n">
        <f aca="true">OFFSET(Pay!$Q$2,MATCH(AI$4,Pay!$Q$3:$Q$18,1),0,1,1)</f>
        <v>44275</v>
      </c>
      <c r="AJ78" s="149" t="n">
        <f aca="true">OFFSET(Pay!$Q$2,MATCH(AJ$4,Pay!$Q$3:$Q$18,1),0,1,1)</f>
        <v>44275</v>
      </c>
      <c r="AK78" s="149" t="n">
        <f aca="true">OFFSET(Pay!$Q$2,MATCH(AK$4,Pay!$Q$3:$Q$18,1),0,1,1)</f>
        <v>44275</v>
      </c>
      <c r="AL78" s="149" t="n">
        <f aca="true">OFFSET(Pay!$Q$2,MATCH(AL$4,Pay!$Q$3:$Q$18,1),0,1,1)</f>
        <v>44275</v>
      </c>
      <c r="AM78" s="149" t="n">
        <f aca="true">OFFSET(Pay!$Q$2,MATCH(AM$4,Pay!$Q$3:$Q$18,1),0,1,1)</f>
        <v>44275</v>
      </c>
      <c r="AN78" s="149" t="n">
        <f aca="true">OFFSET(Pay!$Q$2,MATCH(AN$4,Pay!$Q$3:$Q$18,1),0,1,1)</f>
        <v>44275</v>
      </c>
      <c r="AO78" s="149" t="n">
        <f aca="true">OFFSET(Pay!$Q$2,MATCH(AO$4,Pay!$Q$3:$Q$18,1),0,1,1)</f>
        <v>44275</v>
      </c>
      <c r="AP78" s="149" t="n">
        <f aca="true">OFFSET(Pay!$Q$2,MATCH(AP$4,Pay!$Q$3:$Q$18,1),0,1,1)</f>
        <v>44275</v>
      </c>
      <c r="AQ78" s="149" t="n">
        <f aca="true">OFFSET(Pay!$Q$2,MATCH(AQ$4,Pay!$Q$3:$Q$18,1),0,1,1)</f>
        <v>44275</v>
      </c>
      <c r="AR78" s="149" t="n">
        <f aca="true">OFFSET(Pay!$Q$2,MATCH(AR$4,Pay!$Q$3:$Q$18,1),0,1,1)</f>
        <v>44275</v>
      </c>
      <c r="AS78" s="149" t="n">
        <f aca="true">OFFSET(Pay!$Q$2,MATCH(AS$4,Pay!$Q$3:$Q$18,1),0,1,1)</f>
        <v>44275</v>
      </c>
      <c r="AT78" s="149" t="n">
        <f aca="true">OFFSET(Pay!$Q$2,MATCH(AT$4,Pay!$Q$3:$Q$18,1),0,1,1)</f>
        <v>44275</v>
      </c>
      <c r="AU78" s="149" t="n">
        <f aca="true">OFFSET(Pay!$Q$2,MATCH(AU$4,Pay!$Q$3:$Q$18,1),0,1,1)</f>
        <v>44275</v>
      </c>
      <c r="AV78" s="149" t="n">
        <f aca="true">OFFSET(Pay!$Q$2,MATCH(AV$4,Pay!$Q$3:$Q$18,1),0,1,1)</f>
        <v>44275</v>
      </c>
      <c r="AW78" s="149" t="n">
        <f aca="true">OFFSET(Pay!$Q$2,MATCH(AW$4,Pay!$Q$3:$Q$18,1),0,1,1)</f>
        <v>44275</v>
      </c>
      <c r="AX78" s="149" t="n">
        <f aca="true">OFFSET(Pay!$Q$2,MATCH(AX$4,Pay!$Q$3:$Q$18,1),0,1,1)</f>
        <v>44275</v>
      </c>
      <c r="AY78" s="149" t="n">
        <f aca="true">OFFSET(Pay!$Q$2,MATCH(AY$4,Pay!$Q$3:$Q$18,1),0,1,1)</f>
        <v>44275</v>
      </c>
      <c r="AZ78" s="149" t="n">
        <f aca="true">OFFSET(Pay!$Q$2,MATCH(AZ$4,Pay!$Q$3:$Q$18,1),0,1,1)</f>
        <v>44275</v>
      </c>
      <c r="BA78" s="149" t="n">
        <f aca="true">OFFSET(Pay!$Q$2,MATCH(BA$4,Pay!$Q$3:$Q$18,1),0,1,1)</f>
        <v>44275</v>
      </c>
      <c r="BB78" s="149" t="n">
        <f aca="true">OFFSET(Pay!$Q$2,MATCH(BB$4,Pay!$Q$3:$Q$18,1),0,1,1)</f>
        <v>44275</v>
      </c>
      <c r="BC78" s="149" t="n">
        <f aca="true">OFFSET(Pay!$Q$2,MATCH(BC$4,Pay!$Q$3:$Q$18,1),0,1,1)</f>
        <v>44275</v>
      </c>
      <c r="BD78" s="156"/>
      <c r="BE78" s="156"/>
      <c r="BF78" s="156"/>
      <c r="BG78" s="156"/>
      <c r="BH78" s="156"/>
    </row>
    <row r="79" s="58" customFormat="true" ht="15.75" hidden="false" customHeight="true" outlineLevel="0" collapsed="false">
      <c r="A79" s="158"/>
      <c r="B79" s="159" t="s">
        <v>428</v>
      </c>
      <c r="C79" s="40" t="str">
        <f aca="false">IF(C77&gt;C78,"Yes","No")</f>
        <v>Yes</v>
      </c>
      <c r="D79" s="40" t="str">
        <f aca="false">IF(D77&gt;D78,"Yes","No")</f>
        <v>Yes</v>
      </c>
      <c r="E79" s="40" t="str">
        <f aca="false">IF(E77&gt;E78,"Yes","No")</f>
        <v>Yes</v>
      </c>
      <c r="F79" s="40" t="str">
        <f aca="false">IF(F77&gt;F78,"Yes","No")</f>
        <v>No</v>
      </c>
      <c r="G79" s="40" t="str">
        <f aca="false">IF(G77&gt;G78,"Yes","No")</f>
        <v>No</v>
      </c>
      <c r="H79" s="40" t="str">
        <f aca="false">IF(H77&gt;H78,"Yes","No")</f>
        <v>No</v>
      </c>
      <c r="I79" s="40" t="str">
        <f aca="false">IF(I77&gt;I78,"Yes","No")</f>
        <v>No</v>
      </c>
      <c r="J79" s="40" t="str">
        <f aca="false">IF(J77&gt;J78,"Yes","No")</f>
        <v>No</v>
      </c>
      <c r="K79" s="40" t="str">
        <f aca="false">IF(K77&gt;K78,"Yes","No")</f>
        <v>No</v>
      </c>
      <c r="L79" s="40" t="str">
        <f aca="false">IF(L77&gt;L78,"Yes","No")</f>
        <v>No</v>
      </c>
      <c r="M79" s="40" t="str">
        <f aca="false">IF(M77&gt;M78,"Yes","No")</f>
        <v>No</v>
      </c>
      <c r="N79" s="40" t="str">
        <f aca="false">IF(N77&gt;N78,"Yes","No")</f>
        <v>No</v>
      </c>
      <c r="O79" s="40" t="str">
        <f aca="false">IF(O77&gt;O78,"Yes","No")</f>
        <v>No</v>
      </c>
      <c r="P79" s="40" t="str">
        <f aca="false">IF(P77&gt;P78,"Yes","No")</f>
        <v>No</v>
      </c>
      <c r="Q79" s="40" t="str">
        <f aca="false">IF(Q77&gt;Q78,"Yes","No")</f>
        <v>No</v>
      </c>
      <c r="R79" s="40" t="str">
        <f aca="false">IF(R77&gt;R78,"Yes","No")</f>
        <v>No</v>
      </c>
      <c r="S79" s="40" t="str">
        <f aca="false">IF(S77&gt;S78,"Yes","No")</f>
        <v>No</v>
      </c>
      <c r="T79" s="40" t="str">
        <f aca="false">IF(T77&gt;T78,"Yes","No")</f>
        <v>No</v>
      </c>
      <c r="U79" s="40" t="str">
        <f aca="false">IF(U77&gt;U78,"Yes","No")</f>
        <v>No</v>
      </c>
      <c r="V79" s="40" t="str">
        <f aca="false">IF(V77&gt;V78,"Yes","No")</f>
        <v>No</v>
      </c>
      <c r="W79" s="40" t="str">
        <f aca="false">IF(W77&gt;W78,"Yes","No")</f>
        <v>No</v>
      </c>
      <c r="X79" s="40" t="str">
        <f aca="false">IF(X77&gt;X78,"Yes","No")</f>
        <v>No</v>
      </c>
      <c r="Y79" s="40" t="str">
        <f aca="false">IF(Y77&gt;Y78,"Yes","No")</f>
        <v>No</v>
      </c>
      <c r="Z79" s="40" t="str">
        <f aca="false">IF(Z77&gt;Z78,"Yes","No")</f>
        <v>No</v>
      </c>
      <c r="AA79" s="40" t="str">
        <f aca="false">IF(AA77&gt;AA78,"Yes","No")</f>
        <v>No</v>
      </c>
      <c r="AB79" s="40" t="str">
        <f aca="false">IF(AB77&gt;AB78,"Yes","No")</f>
        <v>No</v>
      </c>
      <c r="AC79" s="40" t="str">
        <f aca="false">IF(AC77&gt;AC78,"Yes","No")</f>
        <v>No</v>
      </c>
      <c r="AD79" s="40" t="str">
        <f aca="false">IF(AD77&gt;AD78,"Yes","No")</f>
        <v>No</v>
      </c>
      <c r="AE79" s="40" t="str">
        <f aca="false">IF(AE77&gt;AE78,"Yes","No")</f>
        <v>No</v>
      </c>
      <c r="AF79" s="40" t="str">
        <f aca="false">IF(AF77&gt;AF78,"Yes","No")</f>
        <v>No</v>
      </c>
      <c r="AG79" s="40" t="str">
        <f aca="false">IF(AG77&gt;AG78,"Yes","No")</f>
        <v>No</v>
      </c>
      <c r="AH79" s="40" t="str">
        <f aca="false">IF(AH77&gt;AH78,"Yes","No")</f>
        <v>No</v>
      </c>
      <c r="AI79" s="40" t="str">
        <f aca="false">IF(AI77&gt;AI78,"Yes","No")</f>
        <v>No</v>
      </c>
      <c r="AJ79" s="40" t="str">
        <f aca="false">IF(AJ77&gt;AJ78,"Yes","No")</f>
        <v>No</v>
      </c>
      <c r="AK79" s="40" t="str">
        <f aca="false">IF(AK77&gt;AK78,"Yes","No")</f>
        <v>No</v>
      </c>
      <c r="AL79" s="40" t="str">
        <f aca="false">IF(AL77&gt;AL78,"Yes","No")</f>
        <v>No</v>
      </c>
      <c r="AM79" s="40" t="str">
        <f aca="false">IF(AM77&gt;AM78,"Yes","No")</f>
        <v>No</v>
      </c>
      <c r="AN79" s="40" t="str">
        <f aca="false">IF(AN77&gt;AN78,"Yes","No")</f>
        <v>No</v>
      </c>
      <c r="AO79" s="40" t="str">
        <f aca="false">IF(AO77&gt;AO78,"Yes","No")</f>
        <v>No</v>
      </c>
      <c r="AP79" s="40" t="str">
        <f aca="false">IF(AP77&gt;AP78,"Yes","No")</f>
        <v>No</v>
      </c>
      <c r="AQ79" s="40" t="str">
        <f aca="false">IF(AQ77&gt;AQ78,"Yes","No")</f>
        <v>No</v>
      </c>
      <c r="AR79" s="40" t="str">
        <f aca="false">IF(AR77&gt;AR78,"Yes","No")</f>
        <v>No</v>
      </c>
      <c r="AS79" s="40" t="str">
        <f aca="false">IF(AS77&gt;AS78,"Yes","No")</f>
        <v>No</v>
      </c>
      <c r="AT79" s="40" t="str">
        <f aca="false">IF(AT77&gt;AT78,"Yes","No")</f>
        <v>No</v>
      </c>
      <c r="AU79" s="40" t="str">
        <f aca="false">IF(AU77&gt;AU78,"Yes","No")</f>
        <v>No</v>
      </c>
      <c r="AV79" s="40" t="str">
        <f aca="false">IF(AV77&gt;AV78,"Yes","No")</f>
        <v>No</v>
      </c>
      <c r="AW79" s="40" t="str">
        <f aca="false">IF(AW77&gt;AW78,"Yes","No")</f>
        <v>No</v>
      </c>
      <c r="AX79" s="40" t="str">
        <f aca="false">IF(AX77&gt;AX78,"Yes","No")</f>
        <v>No</v>
      </c>
      <c r="AY79" s="40" t="str">
        <f aca="false">IF(AY77&gt;AY78,"Yes","No")</f>
        <v>No</v>
      </c>
      <c r="AZ79" s="40" t="str">
        <f aca="false">IF(AZ77&gt;AZ78,"Yes","No")</f>
        <v>No</v>
      </c>
      <c r="BA79" s="40" t="str">
        <f aca="false">IF(BA77&gt;BA78,"Yes","No")</f>
        <v>No</v>
      </c>
      <c r="BB79" s="40" t="str">
        <f aca="false">IF(BB77&gt;BB78,"Yes","No")</f>
        <v>Yes</v>
      </c>
      <c r="BC79" s="40" t="str">
        <f aca="false">IF(BC77&gt;BC78,"Yes","No")</f>
        <v>Yes</v>
      </c>
      <c r="BD79" s="57"/>
      <c r="BE79" s="57"/>
      <c r="BF79" s="57"/>
      <c r="BG79" s="57"/>
      <c r="BH79" s="57"/>
    </row>
  </sheetData>
  <printOptions headings="false" gridLines="false" gridLinesSet="true" horizontalCentered="false" verticalCentered="false"/>
  <pageMargins left="0.590277777777778" right="0.590277777777778" top="0.590277777777778" bottom="0.590277777777778" header="0.511811023622047" footer="0.39375"/>
  <pageSetup paperSize="9" scale="54" fitToWidth="1" fitToHeight="1" pageOrder="downThenOver" orientation="landscape" blackAndWhite="false" draft="false" cellComments="none" horizontalDpi="300" verticalDpi="300" copies="1"/>
  <headerFooter differentFirst="false" differentOddEven="false">
    <oddHeader/>
    <oddFooter>&amp;C&amp;9Page &amp;P of &amp;N</oddFooter>
  </headerFooter>
  <colBreaks count="4" manualBreakCount="4">
    <brk id="16" man="true" max="65535" min="0"/>
    <brk id="29" man="true" max="65535" min="0"/>
    <brk id="42" man="true" max="65535" min="0"/>
    <brk id="55" man="true" max="65535" min="0"/>
  </col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M165"/>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11328125" defaultRowHeight="15.75" zeroHeight="false" outlineLevelRow="0" outlineLevelCol="0"/>
  <cols>
    <col collapsed="false" customWidth="true" hidden="false" outlineLevel="0" max="1" min="1" style="160" width="15.66"/>
    <col collapsed="false" customWidth="true" hidden="false" outlineLevel="0" max="2" min="2" style="161" width="15.66"/>
    <col collapsed="false" customWidth="true" hidden="false" outlineLevel="0" max="8" min="3" style="17" width="13.66"/>
    <col collapsed="false" customWidth="true" hidden="false" outlineLevel="0" max="9" min="9" style="162" width="13.66"/>
    <col collapsed="false" customWidth="true" hidden="false" outlineLevel="0" max="13" min="10" style="17" width="15.66"/>
    <col collapsed="false" customWidth="true" hidden="false" outlineLevel="0" max="18" min="14" style="19" width="15.66"/>
    <col collapsed="false" customWidth="false" hidden="false" outlineLevel="0" max="1024" min="19" style="19" width="9.11"/>
  </cols>
  <sheetData>
    <row r="1" customFormat="false" ht="15.75" hidden="false" customHeight="true" outlineLevel="0" collapsed="false">
      <c r="A1" s="163" t="str">
        <f aca="false">IF(ISBLANK(Assumptions!$C$4),"Example Limited",Assumptions!$C$4)</f>
        <v>Example (Pty) Limited</v>
      </c>
      <c r="B1" s="44"/>
      <c r="D1" s="21"/>
      <c r="H1" s="110"/>
    </row>
    <row r="2" customFormat="false" ht="15.75" hidden="false" customHeight="true" outlineLevel="0" collapsed="false">
      <c r="A2" s="164" t="s">
        <v>429</v>
      </c>
      <c r="B2" s="165"/>
    </row>
    <row r="3" customFormat="false" ht="15.75" hidden="false" customHeight="true" outlineLevel="0" collapsed="false">
      <c r="A3" s="164"/>
      <c r="B3" s="165"/>
    </row>
    <row r="4" customFormat="false" ht="15.75" hidden="false" customHeight="true" outlineLevel="0" collapsed="false">
      <c r="A4" s="166" t="s">
        <v>273</v>
      </c>
      <c r="B4" s="167" t="n">
        <f aca="false">Assumptions!$C$76</f>
        <v>0.1025</v>
      </c>
      <c r="D4" s="168"/>
    </row>
    <row r="5" customFormat="false" ht="15.75" hidden="false" customHeight="true" outlineLevel="0" collapsed="false">
      <c r="A5" s="169" t="s">
        <v>430</v>
      </c>
      <c r="B5" s="170" t="n">
        <f aca="false">Assumptions!$C$77</f>
        <v>10</v>
      </c>
      <c r="D5" s="171"/>
    </row>
    <row r="6" customFormat="false" ht="15.75" hidden="false" customHeight="true" outlineLevel="0" collapsed="false">
      <c r="A6" s="169" t="s">
        <v>275</v>
      </c>
      <c r="B6" s="170" t="str">
        <f aca="false">Assumptions!$C$78</f>
        <v>No</v>
      </c>
      <c r="D6" s="172"/>
    </row>
    <row r="7" customFormat="false" ht="15.75" hidden="false" customHeight="true" outlineLevel="0" collapsed="false">
      <c r="B7" s="173" t="s">
        <v>312</v>
      </c>
    </row>
    <row r="8" s="179" customFormat="true" ht="24.75" hidden="false" customHeight="false" outlineLevel="0" collapsed="false">
      <c r="A8" s="174" t="s">
        <v>431</v>
      </c>
      <c r="B8" s="175" t="s">
        <v>432</v>
      </c>
      <c r="C8" s="176" t="s">
        <v>433</v>
      </c>
      <c r="D8" s="176" t="s">
        <v>434</v>
      </c>
      <c r="E8" s="176" t="s">
        <v>435</v>
      </c>
      <c r="F8" s="176" t="s">
        <v>436</v>
      </c>
      <c r="G8" s="176" t="s">
        <v>437</v>
      </c>
      <c r="H8" s="176" t="s">
        <v>438</v>
      </c>
      <c r="I8" s="177" t="s">
        <v>439</v>
      </c>
      <c r="J8" s="178"/>
      <c r="K8" s="178"/>
      <c r="L8" s="178"/>
      <c r="M8" s="178"/>
    </row>
    <row r="9" s="121" customFormat="true" ht="15.75" hidden="false" customHeight="true" outlineLevel="0" collapsed="false">
      <c r="A9" s="166" t="n">
        <f aca="true">IF(ISBLANK(Assumptions!$C$5)=TRUE(),DATE(YEAR(TODAY()),MONTH(TODAY()),1),DATE(YEAR(Assumptions!$C$5),MONTH(Assumptions!$C$5),DAY(Assumptions!$C$5)))</f>
        <v>44256</v>
      </c>
      <c r="B9" s="161" t="n">
        <f aca="false">IF(Assumptions!$C$79&gt;=DAY($A$9),DATE(YEAR(A9),MONTH(A9),IF(AND(MONTH($A$9)=2,Assumptions!$C$79&gt;28),28,Assumptions!$C$79)),DATE(YEAR(A9),MONTH(A9)+1,IF(AND(MONTH($A$9)=2,Assumptions!$C$79&gt;28),28,Assumptions!$C$79)))</f>
        <v>44260</v>
      </c>
      <c r="C9" s="180" t="n">
        <v>0</v>
      </c>
      <c r="D9" s="180" t="n">
        <f aca="false">-SUMIF(Assumptions!$A$81:$C$104,"LT1",Assumptions!$C$81:$C$104)</f>
        <v>1200000</v>
      </c>
      <c r="E9" s="180" t="n">
        <v>0</v>
      </c>
      <c r="F9" s="180" t="n">
        <v>0</v>
      </c>
      <c r="G9" s="181" t="n">
        <f aca="false">IF($B$6="Yes",0,E9-F9)</f>
        <v>0</v>
      </c>
      <c r="H9" s="182" t="n">
        <f aca="false">IF(ROUND(SUM(C9:D9,-G9),0)=0,0,IF($B$6="Yes",SUM($D$9:D9),SUM(C9:D9,-G9)))</f>
        <v>1200000</v>
      </c>
      <c r="I9" s="162" t="str">
        <f aca="false">"-"</f>
        <v>-</v>
      </c>
      <c r="J9" s="180"/>
      <c r="K9" s="180"/>
      <c r="L9" s="180"/>
      <c r="M9" s="180"/>
    </row>
    <row r="10" s="121" customFormat="true" ht="15.75" hidden="false" customHeight="true" outlineLevel="0" collapsed="false">
      <c r="A10" s="166" t="n">
        <f aca="true">IF(ISBLANK(Assumptions!$C$5)=TRUE(),DATE(YEAR(TODAY()),MONTH(TODAY()),7),DATE(YEAR(Assumptions!$C$5),MONTH(Assumptions!$C$5),DAY(Assumptions!$C$5)+6))</f>
        <v>44262</v>
      </c>
      <c r="B10" s="161" t="n">
        <f aca="false">IF(AND(B9&gt;A9,B9&lt;=A10),B9,DATE(YEAR(A10),MONTH(A10),IF(AND(MONTH(A10)=2,Assumptions!$C$79&gt;28),28,Assumptions!$C$79)))</f>
        <v>44260</v>
      </c>
      <c r="C10" s="180" t="n">
        <f aca="false">H9</f>
        <v>1200000</v>
      </c>
      <c r="D10" s="180" t="n">
        <f aca="true">IF(ISNA(MATCH($A10,Months,0))=TRUE(),0,OFFSET(CashFlow!$B$35,0,MATCH($A10,Months,0),1,1))</f>
        <v>0</v>
      </c>
      <c r="E10" s="181" t="e">
        <f aca="true">IF(AND(B10&gt;A9,B10&lt;=A10),IF($B$6="Yes",0,IF(ROW(D10)-ROW($D$9)&gt;$B$5*52,-PMT($B$4/12,$B$5*12,SUM(OFFSET(D10,0,0,-$B$5*12,1)),0,0),-PMT($B$4/12,$B$5*12,SUM(OFFSET(D10,0,0,ROW($D$8)-ROW(D10),1)),0,0))),0)</f>
        <v>#VALUE!</v>
      </c>
      <c r="F10" s="181" t="n">
        <f aca="false">IF(AND(B10&gt;A9,B10&lt;=A10),(H9+D10)*$B$4/12,0)</f>
        <v>10250</v>
      </c>
      <c r="G10" s="181" t="e">
        <f aca="false">IF($B$6="Yes",0,E10-F10)</f>
        <v>#VALUE!</v>
      </c>
      <c r="H10" s="182" t="e">
        <f aca="false">IF(ROUND(SUM(C10:D10,-G10),0)=0,0,IF($B$6="Yes",SUM($D$9:D10),SUM(C10:D10,-G10)))</f>
        <v>#VALUE!</v>
      </c>
      <c r="I10" s="183" t="e">
        <f aca="false">IF(E10&gt;0,MAX(I$9:I9)+1,"-")</f>
        <v>#VALUE!</v>
      </c>
      <c r="J10" s="180"/>
      <c r="K10" s="180"/>
      <c r="L10" s="180"/>
      <c r="M10" s="180"/>
    </row>
    <row r="11" s="121" customFormat="true" ht="15.75" hidden="false" customHeight="true" outlineLevel="0" collapsed="false">
      <c r="A11" s="166" t="n">
        <f aca="false">DATE(YEAR(A10),MONTH(A10),DAY(A10)+7)</f>
        <v>44269</v>
      </c>
      <c r="B11" s="161" t="n">
        <f aca="false">IF(AND(B10&gt;A10,B10&lt;=A11),B10,DATE(YEAR(A11),MONTH(A11),IF(AND(MONTH(A11)=2,Assumptions!$C$79&gt;28),28,Assumptions!$C$79)))</f>
        <v>44260</v>
      </c>
      <c r="C11" s="180" t="e">
        <f aca="false">H10</f>
        <v>#VALUE!</v>
      </c>
      <c r="D11" s="180" t="n">
        <f aca="true">IF(ISNA(MATCH($A11,Months,0))=TRUE(),0,OFFSET(CashFlow!$B$35,0,MATCH($A11,Months,0),1,1))</f>
        <v>0</v>
      </c>
      <c r="E11" s="181" t="n">
        <f aca="true">IF(AND(B11&gt;A10,B11&lt;=A11),IF($B$6="Yes",0,IF(ROW(D11)-ROW($D$9)&gt;$B$5*52,-PMT($B$4/12,$B$5*12,SUM(OFFSET(D11,0,0,-$B$5*12,1)),0,0),-PMT($B$4/12,$B$5*12,SUM(OFFSET(D11,0,0,ROW($D$8)-ROW(D11),1)),0,0))),0)</f>
        <v>0</v>
      </c>
      <c r="F11" s="181" t="n">
        <f aca="false">IF(AND(B11&gt;A10,B11&lt;=A11),(H10+D11)*$B$4/12,0)</f>
        <v>0</v>
      </c>
      <c r="G11" s="181" t="n">
        <f aca="false">IF($B$6="Yes",0,E11-F11)</f>
        <v>0</v>
      </c>
      <c r="H11" s="182" t="e">
        <f aca="false">IF(ROUND(SUM(C11:D11,-G11),0)=0,0,IF($B$6="Yes",SUM($D$9:D11),SUM(C11:D11,-G11)))</f>
        <v>#VALUE!</v>
      </c>
      <c r="I11" s="183" t="str">
        <f aca="false">IF(E11&gt;0,MAX(I$9:I10)+1,"-")</f>
        <v>-</v>
      </c>
      <c r="J11" s="180"/>
      <c r="K11" s="180"/>
      <c r="L11" s="180"/>
      <c r="M11" s="180"/>
    </row>
    <row r="12" s="121" customFormat="true" ht="15.75" hidden="false" customHeight="true" outlineLevel="0" collapsed="false">
      <c r="A12" s="166" t="n">
        <f aca="false">DATE(YEAR(A11),MONTH(A11),DAY(A11)+7)</f>
        <v>44276</v>
      </c>
      <c r="B12" s="161" t="n">
        <f aca="false">IF(AND(B11&gt;A11,B11&lt;=A12),B11,DATE(YEAR(A12),MONTH(A12),IF(AND(MONTH(A12)=2,Assumptions!$C$79&gt;28),28,Assumptions!$C$79)))</f>
        <v>44260</v>
      </c>
      <c r="C12" s="180" t="e">
        <f aca="false">H11</f>
        <v>#VALUE!</v>
      </c>
      <c r="D12" s="180" t="n">
        <f aca="true">IF(ISNA(MATCH($A12,Months,0))=TRUE(),0,OFFSET(CashFlow!$B$35,0,MATCH($A12,Months,0),1,1))</f>
        <v>0</v>
      </c>
      <c r="E12" s="181" t="n">
        <f aca="true">IF(AND(B12&gt;A11,B12&lt;=A12),IF($B$6="Yes",0,IF(ROW(D12)-ROW($D$9)&gt;$B$5*52,-PMT($B$4/12,$B$5*12,SUM(OFFSET(D12,0,0,-$B$5*12,1)),0,0),-PMT($B$4/12,$B$5*12,SUM(OFFSET(D12,0,0,ROW($D$8)-ROW(D12),1)),0,0))),0)</f>
        <v>0</v>
      </c>
      <c r="F12" s="181" t="n">
        <f aca="false">IF(AND(B12&gt;A11,B12&lt;=A12),(H11+D12)*$B$4/12,0)</f>
        <v>0</v>
      </c>
      <c r="G12" s="181" t="n">
        <f aca="false">IF($B$6="Yes",0,E12-F12)</f>
        <v>0</v>
      </c>
      <c r="H12" s="182" t="e">
        <f aca="false">IF(ROUND(SUM(C12:D12,-G12),0)=0,0,IF($B$6="Yes",SUM($D$9:D12),SUM(C12:D12,-G12)))</f>
        <v>#VALUE!</v>
      </c>
      <c r="I12" s="183" t="str">
        <f aca="false">IF(E12&gt;0,MAX(I$9:I11)+1,"-")</f>
        <v>-</v>
      </c>
      <c r="J12" s="180"/>
      <c r="K12" s="180"/>
      <c r="L12" s="180"/>
      <c r="M12" s="180"/>
    </row>
    <row r="13" s="121" customFormat="true" ht="15.75" hidden="false" customHeight="true" outlineLevel="0" collapsed="false">
      <c r="A13" s="166" t="n">
        <f aca="false">DATE(YEAR(A12),MONTH(A12),DAY(A12)+7)</f>
        <v>44283</v>
      </c>
      <c r="B13" s="161" t="n">
        <f aca="false">IF(AND(B12&gt;A12,B12&lt;=A13),B12,DATE(YEAR(A13),MONTH(A13),IF(AND(MONTH(A13)=2,Assumptions!$C$79&gt;28),28,Assumptions!$C$79)))</f>
        <v>44260</v>
      </c>
      <c r="C13" s="180" t="e">
        <f aca="false">H12</f>
        <v>#VALUE!</v>
      </c>
      <c r="D13" s="180" t="n">
        <f aca="true">IF(ISNA(MATCH($A13,Months,0))=TRUE(),0,OFFSET(CashFlow!$B$35,0,MATCH($A13,Months,0),1,1))</f>
        <v>0</v>
      </c>
      <c r="E13" s="181" t="n">
        <f aca="true">IF(AND(B13&gt;A12,B13&lt;=A13),IF($B$6="Yes",0,IF(ROW(D13)-ROW($D$9)&gt;$B$5*52,-PMT($B$4/12,$B$5*12,SUM(OFFSET(D13,0,0,-$B$5*12,1)),0,0),-PMT($B$4/12,$B$5*12,SUM(OFFSET(D13,0,0,ROW($D$8)-ROW(D13),1)),0,0))),0)</f>
        <v>0</v>
      </c>
      <c r="F13" s="181" t="n">
        <f aca="false">IF(AND(B13&gt;A12,B13&lt;=A13),(H12+D13)*$B$4/12,0)</f>
        <v>0</v>
      </c>
      <c r="G13" s="181" t="n">
        <f aca="false">IF($B$6="Yes",0,E13-F13)</f>
        <v>0</v>
      </c>
      <c r="H13" s="182" t="e">
        <f aca="false">IF(ROUND(SUM(C13:D13,-G13),0)=0,0,IF($B$6="Yes",SUM($D$9:D13),SUM(C13:D13,-G13)))</f>
        <v>#VALUE!</v>
      </c>
      <c r="I13" s="183" t="str">
        <f aca="false">IF(E13&gt;0,MAX(I$9:I12)+1,"-")</f>
        <v>-</v>
      </c>
      <c r="J13" s="180"/>
      <c r="K13" s="180"/>
      <c r="L13" s="180"/>
      <c r="M13" s="180"/>
    </row>
    <row r="14" s="121" customFormat="true" ht="15.75" hidden="false" customHeight="true" outlineLevel="0" collapsed="false">
      <c r="A14" s="166" t="n">
        <f aca="false">DATE(YEAR(A13),MONTH(A13),DAY(A13)+7)</f>
        <v>44290</v>
      </c>
      <c r="B14" s="161" t="n">
        <f aca="false">IF(AND(B13&gt;A13,B13&lt;=A14),B13,DATE(YEAR(A14),MONTH(A14),IF(AND(MONTH(A14)=2,Assumptions!$C$79&gt;28),28,Assumptions!$C$79)))</f>
        <v>44291</v>
      </c>
      <c r="C14" s="180" t="e">
        <f aca="false">H13</f>
        <v>#VALUE!</v>
      </c>
      <c r="D14" s="180" t="n">
        <f aca="true">IF(ISNA(MATCH($A14,Months,0))=TRUE(),0,OFFSET(CashFlow!$B$35,0,MATCH($A14,Months,0),1,1))</f>
        <v>0</v>
      </c>
      <c r="E14" s="181" t="n">
        <f aca="true">IF(AND(B14&gt;A13,B14&lt;=A14),IF($B$6="Yes",0,IF(ROW(D14)-ROW($D$9)&gt;$B$5*52,-PMT($B$4/12,$B$5*12,SUM(OFFSET(D14,0,0,-$B$5*12,1)),0,0),-PMT($B$4/12,$B$5*12,SUM(OFFSET(D14,0,0,ROW($D$8)-ROW(D14),1)),0,0))),0)</f>
        <v>0</v>
      </c>
      <c r="F14" s="181" t="n">
        <f aca="false">IF(AND(B14&gt;A13,B14&lt;=A14),(H13+D14)*$B$4/12,0)</f>
        <v>0</v>
      </c>
      <c r="G14" s="181" t="n">
        <f aca="false">IF($B$6="Yes",0,E14-F14)</f>
        <v>0</v>
      </c>
      <c r="H14" s="182" t="e">
        <f aca="false">IF(ROUND(SUM(C14:D14,-G14),0)=0,0,IF($B$6="Yes",SUM($D$9:D14),SUM(C14:D14,-G14)))</f>
        <v>#VALUE!</v>
      </c>
      <c r="I14" s="183" t="str">
        <f aca="false">IF(E14&gt;0,MAX(I$9:I13)+1,"-")</f>
        <v>-</v>
      </c>
      <c r="J14" s="180"/>
      <c r="K14" s="180"/>
      <c r="L14" s="180"/>
      <c r="M14" s="180"/>
    </row>
    <row r="15" s="121" customFormat="true" ht="15.75" hidden="false" customHeight="true" outlineLevel="0" collapsed="false">
      <c r="A15" s="166" t="n">
        <f aca="false">DATE(YEAR(A14),MONTH(A14),DAY(A14)+7)</f>
        <v>44297</v>
      </c>
      <c r="B15" s="161" t="n">
        <f aca="false">IF(AND(B14&gt;A14,B14&lt;=A15),B14,DATE(YEAR(A15),MONTH(A15),IF(AND(MONTH(A15)=2,Assumptions!$C$79&gt;28),28,Assumptions!$C$79)))</f>
        <v>44291</v>
      </c>
      <c r="C15" s="180" t="e">
        <f aca="false">H14</f>
        <v>#VALUE!</v>
      </c>
      <c r="D15" s="180" t="n">
        <f aca="true">IF(ISNA(MATCH($A15,Months,0))=TRUE(),0,OFFSET(CashFlow!$B$35,0,MATCH($A15,Months,0),1,1))</f>
        <v>0</v>
      </c>
      <c r="E15" s="181" t="e">
        <f aca="true">IF(AND(B15&gt;A14,B15&lt;=A15),IF($B$6="Yes",0,IF(ROW(D15)-ROW($D$9)&gt;$B$5*52,-PMT($B$4/12,$B$5*12,SUM(OFFSET(D15,0,0,-$B$5*12,1)),0,0),-PMT($B$4/12,$B$5*12,SUM(OFFSET(D15,0,0,ROW($D$8)-ROW(D15),1)),0,0))),0)</f>
        <v>#VALUE!</v>
      </c>
      <c r="F15" s="181" t="e">
        <f aca="false">IF(AND(B15&gt;A14,B15&lt;=A15),(H14+D15)*$B$4/12,0)</f>
        <v>#VALUE!</v>
      </c>
      <c r="G15" s="181" t="e">
        <f aca="false">IF($B$6="Yes",0,E15-F15)</f>
        <v>#VALUE!</v>
      </c>
      <c r="H15" s="182" t="e">
        <f aca="false">IF(ROUND(SUM(C15:D15,-G15),0)=0,0,IF($B$6="Yes",SUM($D$9:D15),SUM(C15:D15,-G15)))</f>
        <v>#VALUE!</v>
      </c>
      <c r="I15" s="183" t="e">
        <f aca="false">IF(E15&gt;0,MAX(I$9:I14)+1,"-")</f>
        <v>#VALUE!</v>
      </c>
      <c r="J15" s="180"/>
      <c r="K15" s="180"/>
      <c r="L15" s="180"/>
      <c r="M15" s="180"/>
    </row>
    <row r="16" s="121" customFormat="true" ht="15.75" hidden="false" customHeight="true" outlineLevel="0" collapsed="false">
      <c r="A16" s="166" t="n">
        <f aca="false">DATE(YEAR(A15),MONTH(A15),DAY(A15)+7)</f>
        <v>44304</v>
      </c>
      <c r="B16" s="161" t="n">
        <f aca="false">IF(AND(B15&gt;A15,B15&lt;=A16),B15,DATE(YEAR(A16),MONTH(A16),IF(AND(MONTH(A16)=2,Assumptions!$C$79&gt;28),28,Assumptions!$C$79)))</f>
        <v>44291</v>
      </c>
      <c r="C16" s="180" t="e">
        <f aca="false">H15</f>
        <v>#VALUE!</v>
      </c>
      <c r="D16" s="180" t="n">
        <f aca="true">IF(ISNA(MATCH($A16,Months,0))=TRUE(),0,OFFSET(CashFlow!$B$35,0,MATCH($A16,Months,0),1,1))</f>
        <v>0</v>
      </c>
      <c r="E16" s="181" t="n">
        <f aca="true">IF(AND(B16&gt;A15,B16&lt;=A16),IF($B$6="Yes",0,IF(ROW(D16)-ROW($D$9)&gt;$B$5*52,-PMT($B$4/12,$B$5*12,SUM(OFFSET(D16,0,0,-$B$5*12,1)),0,0),-PMT($B$4/12,$B$5*12,SUM(OFFSET(D16,0,0,ROW($D$8)-ROW(D16),1)),0,0))),0)</f>
        <v>0</v>
      </c>
      <c r="F16" s="181" t="n">
        <f aca="false">IF(AND(B16&gt;A15,B16&lt;=A16),(H15+D16)*$B$4/12,0)</f>
        <v>0</v>
      </c>
      <c r="G16" s="181" t="n">
        <f aca="false">IF($B$6="Yes",0,E16-F16)</f>
        <v>0</v>
      </c>
      <c r="H16" s="182" t="e">
        <f aca="false">IF(ROUND(SUM(C16:D16,-G16),0)=0,0,IF($B$6="Yes",SUM($D$9:D16),SUM(C16:D16,-G16)))</f>
        <v>#VALUE!</v>
      </c>
      <c r="I16" s="183" t="str">
        <f aca="false">IF(E16&gt;0,MAX(I$9:I15)+1,"-")</f>
        <v>-</v>
      </c>
      <c r="J16" s="180"/>
      <c r="K16" s="180"/>
      <c r="L16" s="180"/>
      <c r="M16" s="180"/>
    </row>
    <row r="17" s="121" customFormat="true" ht="15.75" hidden="false" customHeight="true" outlineLevel="0" collapsed="false">
      <c r="A17" s="166" t="n">
        <f aca="false">DATE(YEAR(A16),MONTH(A16),DAY(A16)+7)</f>
        <v>44311</v>
      </c>
      <c r="B17" s="161" t="n">
        <f aca="false">IF(AND(B16&gt;A16,B16&lt;=A17),B16,DATE(YEAR(A17),MONTH(A17),IF(AND(MONTH(A17)=2,Assumptions!$C$79&gt;28),28,Assumptions!$C$79)))</f>
        <v>44291</v>
      </c>
      <c r="C17" s="180" t="e">
        <f aca="false">H16</f>
        <v>#VALUE!</v>
      </c>
      <c r="D17" s="180" t="n">
        <f aca="true">IF(ISNA(MATCH($A17,Months,0))=TRUE(),0,OFFSET(CashFlow!$B$35,0,MATCH($A17,Months,0),1,1))</f>
        <v>0</v>
      </c>
      <c r="E17" s="181" t="n">
        <f aca="true">IF(AND(B17&gt;A16,B17&lt;=A17),IF($B$6="Yes",0,IF(ROW(D17)-ROW($D$9)&gt;$B$5*52,-PMT($B$4/12,$B$5*12,SUM(OFFSET(D17,0,0,-$B$5*12,1)),0,0),-PMT($B$4/12,$B$5*12,SUM(OFFSET(D17,0,0,ROW($D$8)-ROW(D17),1)),0,0))),0)</f>
        <v>0</v>
      </c>
      <c r="F17" s="181" t="n">
        <f aca="false">IF(AND(B17&gt;A16,B17&lt;=A17),(H16+D17)*$B$4/12,0)</f>
        <v>0</v>
      </c>
      <c r="G17" s="181" t="n">
        <f aca="false">IF($B$6="Yes",0,E17-F17)</f>
        <v>0</v>
      </c>
      <c r="H17" s="182" t="e">
        <f aca="false">IF(ROUND(SUM(C17:D17,-G17),0)=0,0,IF($B$6="Yes",SUM($D$9:D17),SUM(C17:D17,-G17)))</f>
        <v>#VALUE!</v>
      </c>
      <c r="I17" s="183" t="str">
        <f aca="false">IF(E17&gt;0,MAX(I$9:I16)+1,"-")</f>
        <v>-</v>
      </c>
      <c r="J17" s="180"/>
      <c r="K17" s="180"/>
      <c r="L17" s="180"/>
      <c r="M17" s="180"/>
    </row>
    <row r="18" s="121" customFormat="true" ht="15.75" hidden="false" customHeight="true" outlineLevel="0" collapsed="false">
      <c r="A18" s="166" t="n">
        <f aca="false">DATE(YEAR(A17),MONTH(A17),DAY(A17)+7)</f>
        <v>44318</v>
      </c>
      <c r="B18" s="161" t="n">
        <f aca="false">IF(AND(B17&gt;A17,B17&lt;=A18),B17,DATE(YEAR(A18),MONTH(A18),IF(AND(MONTH(A18)=2,Assumptions!$C$79&gt;28),28,Assumptions!$C$79)))</f>
        <v>44321</v>
      </c>
      <c r="C18" s="180" t="e">
        <f aca="false">H17</f>
        <v>#VALUE!</v>
      </c>
      <c r="D18" s="180" t="n">
        <f aca="true">IF(ISNA(MATCH($A18,Months,0))=TRUE(),0,OFFSET(CashFlow!$B$35,0,MATCH($A18,Months,0),1,1))</f>
        <v>0</v>
      </c>
      <c r="E18" s="181" t="n">
        <f aca="true">IF(AND(B18&gt;A17,B18&lt;=A18),IF($B$6="Yes",0,IF(ROW(D18)-ROW($D$9)&gt;$B$5*52,-PMT($B$4/12,$B$5*12,SUM(OFFSET(D18,0,0,-$B$5*12,1)),0,0),-PMT($B$4/12,$B$5*12,SUM(OFFSET(D18,0,0,ROW($D$8)-ROW(D18),1)),0,0))),0)</f>
        <v>0</v>
      </c>
      <c r="F18" s="181" t="n">
        <f aca="false">IF(AND(B18&gt;A17,B18&lt;=A18),(H17+D18)*$B$4/12,0)</f>
        <v>0</v>
      </c>
      <c r="G18" s="181" t="n">
        <f aca="false">IF($B$6="Yes",0,E18-F18)</f>
        <v>0</v>
      </c>
      <c r="H18" s="182" t="e">
        <f aca="false">IF(ROUND(SUM(C18:D18,-G18),0)=0,0,IF($B$6="Yes",SUM($D$9:D18),SUM(C18:D18,-G18)))</f>
        <v>#VALUE!</v>
      </c>
      <c r="I18" s="183" t="str">
        <f aca="false">IF(E18&gt;0,MAX(I$9:I17)+1,"-")</f>
        <v>-</v>
      </c>
      <c r="J18" s="180"/>
      <c r="K18" s="180"/>
      <c r="L18" s="180"/>
      <c r="M18" s="180"/>
    </row>
    <row r="19" s="121" customFormat="true" ht="15.75" hidden="false" customHeight="true" outlineLevel="0" collapsed="false">
      <c r="A19" s="166" t="n">
        <f aca="false">DATE(YEAR(A18),MONTH(A18),DAY(A18)+7)</f>
        <v>44325</v>
      </c>
      <c r="B19" s="161" t="n">
        <f aca="false">IF(AND(B18&gt;A18,B18&lt;=A19),B18,DATE(YEAR(A19),MONTH(A19),IF(AND(MONTH(A19)=2,Assumptions!$C$79&gt;28),28,Assumptions!$C$79)))</f>
        <v>44321</v>
      </c>
      <c r="C19" s="180" t="e">
        <f aca="false">H18</f>
        <v>#VALUE!</v>
      </c>
      <c r="D19" s="180" t="n">
        <f aca="true">IF(ISNA(MATCH($A19,Months,0))=TRUE(),0,OFFSET(CashFlow!$B$35,0,MATCH($A19,Months,0),1,1))</f>
        <v>0</v>
      </c>
      <c r="E19" s="181" t="e">
        <f aca="true">IF(AND(B19&gt;A18,B19&lt;=A19),IF($B$6="Yes",0,IF(ROW(D19)-ROW($D$9)&gt;$B$5*52,-PMT($B$4/12,$B$5*12,SUM(OFFSET(D19,0,0,-$B$5*12,1)),0,0),-PMT($B$4/12,$B$5*12,SUM(OFFSET(D19,0,0,ROW($D$8)-ROW(D19),1)),0,0))),0)</f>
        <v>#VALUE!</v>
      </c>
      <c r="F19" s="181" t="e">
        <f aca="false">IF(AND(B19&gt;A18,B19&lt;=A19),(H18+D19)*$B$4/12,0)</f>
        <v>#VALUE!</v>
      </c>
      <c r="G19" s="181" t="e">
        <f aca="false">IF($B$6="Yes",0,E19-F19)</f>
        <v>#VALUE!</v>
      </c>
      <c r="H19" s="182" t="e">
        <f aca="false">IF(ROUND(SUM(C19:D19,-G19),0)=0,0,IF($B$6="Yes",SUM($D$9:D19),SUM(C19:D19,-G19)))</f>
        <v>#VALUE!</v>
      </c>
      <c r="I19" s="183" t="e">
        <f aca="false">IF(E19&gt;0,MAX(I$9:I18)+1,"-")</f>
        <v>#VALUE!</v>
      </c>
      <c r="J19" s="180"/>
      <c r="K19" s="180"/>
      <c r="L19" s="180"/>
      <c r="M19" s="180"/>
    </row>
    <row r="20" customFormat="false" ht="15.75" hidden="false" customHeight="true" outlineLevel="0" collapsed="false">
      <c r="A20" s="166" t="n">
        <f aca="false">DATE(YEAR(A19),MONTH(A19),DAY(A19)+7)</f>
        <v>44332</v>
      </c>
      <c r="B20" s="161" t="n">
        <f aca="false">IF(AND(B19&gt;A19,B19&lt;=A20),B19,DATE(YEAR(A20),MONTH(A20),IF(AND(MONTH(A20)=2,Assumptions!$C$79&gt;28),28,Assumptions!$C$79)))</f>
        <v>44321</v>
      </c>
      <c r="C20" s="180" t="e">
        <f aca="false">H19</f>
        <v>#VALUE!</v>
      </c>
      <c r="D20" s="180" t="n">
        <f aca="true">IF(ISNA(MATCH($A20,Months,0))=TRUE(),0,OFFSET(CashFlow!$B$35,0,MATCH($A20,Months,0),1,1))</f>
        <v>0</v>
      </c>
      <c r="E20" s="181" t="n">
        <f aca="true">IF(AND(B20&gt;A19,B20&lt;=A20),IF($B$6="Yes",0,IF(ROW(D20)-ROW($D$9)&gt;$B$5*52,-PMT($B$4/12,$B$5*12,SUM(OFFSET(D20,0,0,-$B$5*12,1)),0,0),-PMT($B$4/12,$B$5*12,SUM(OFFSET(D20,0,0,ROW($D$8)-ROW(D20),1)),0,0))),0)</f>
        <v>0</v>
      </c>
      <c r="F20" s="181" t="n">
        <f aca="false">IF(AND(B20&gt;A19,B20&lt;=A20),(H19+D20)*$B$4/12,0)</f>
        <v>0</v>
      </c>
      <c r="G20" s="181" t="n">
        <f aca="false">IF($B$6="Yes",0,E20-F20)</f>
        <v>0</v>
      </c>
      <c r="H20" s="182" t="e">
        <f aca="false">IF(ROUND(SUM(C20:D20,-G20),0)=0,0,IF($B$6="Yes",SUM($D$9:D20),SUM(C20:D20,-G20)))</f>
        <v>#VALUE!</v>
      </c>
      <c r="I20" s="183" t="str">
        <f aca="false">IF(E20&gt;0,MAX(I$9:I19)+1,"-")</f>
        <v>-</v>
      </c>
    </row>
    <row r="21" customFormat="false" ht="15.75" hidden="false" customHeight="true" outlineLevel="0" collapsed="false">
      <c r="A21" s="166" t="n">
        <f aca="false">DATE(YEAR(A20),MONTH(A20),DAY(A20)+7)</f>
        <v>44339</v>
      </c>
      <c r="B21" s="161" t="n">
        <f aca="false">IF(AND(B20&gt;A20,B20&lt;=A21),B20,DATE(YEAR(A21),MONTH(A21),IF(AND(MONTH(A21)=2,Assumptions!$C$79&gt;28),28,Assumptions!$C$79)))</f>
        <v>44321</v>
      </c>
      <c r="C21" s="180" t="e">
        <f aca="false">H20</f>
        <v>#VALUE!</v>
      </c>
      <c r="D21" s="180" t="n">
        <f aca="true">IF(ISNA(MATCH($A21,Months,0))=TRUE(),0,OFFSET(CashFlow!$B$35,0,MATCH($A21,Months,0),1,1))</f>
        <v>0</v>
      </c>
      <c r="E21" s="181" t="n">
        <f aca="true">IF(AND(B21&gt;A20,B21&lt;=A21),IF($B$6="Yes",0,IF(ROW(D21)-ROW($D$9)&gt;$B$5*52,-PMT($B$4/12,$B$5*12,SUM(OFFSET(D21,0,0,-$B$5*12,1)),0,0),-PMT($B$4/12,$B$5*12,SUM(OFFSET(D21,0,0,ROW($D$8)-ROW(D21),1)),0,0))),0)</f>
        <v>0</v>
      </c>
      <c r="F21" s="181" t="n">
        <f aca="false">IF(AND(B21&gt;A20,B21&lt;=A21),(H20+D21)*$B$4/12,0)</f>
        <v>0</v>
      </c>
      <c r="G21" s="181" t="n">
        <f aca="false">IF($B$6="Yes",0,E21-F21)</f>
        <v>0</v>
      </c>
      <c r="H21" s="182" t="e">
        <f aca="false">IF(ROUND(SUM(C21:D21,-G21),0)=0,0,IF($B$6="Yes",SUM($D$9:D21),SUM(C21:D21,-G21)))</f>
        <v>#VALUE!</v>
      </c>
      <c r="I21" s="183" t="str">
        <f aca="false">IF(E21&gt;0,MAX(I$9:I20)+1,"-")</f>
        <v>-</v>
      </c>
    </row>
    <row r="22" customFormat="false" ht="15.75" hidden="false" customHeight="true" outlineLevel="0" collapsed="false">
      <c r="A22" s="166" t="n">
        <f aca="false">DATE(YEAR(A21),MONTH(A21),DAY(A21)+7)</f>
        <v>44346</v>
      </c>
      <c r="B22" s="161" t="n">
        <f aca="false">IF(AND(B21&gt;A21,B21&lt;=A22),B21,DATE(YEAR(A22),MONTH(A22),IF(AND(MONTH(A22)=2,Assumptions!$C$79&gt;28),28,Assumptions!$C$79)))</f>
        <v>44321</v>
      </c>
      <c r="C22" s="180" t="e">
        <f aca="false">H21</f>
        <v>#VALUE!</v>
      </c>
      <c r="D22" s="180" t="n">
        <f aca="true">IF(ISNA(MATCH($A22,Months,0))=TRUE(),0,OFFSET(CashFlow!$B$35,0,MATCH($A22,Months,0),1,1))</f>
        <v>0</v>
      </c>
      <c r="E22" s="181" t="n">
        <f aca="true">IF(AND(B22&gt;A21,B22&lt;=A22),IF($B$6="Yes",0,IF(ROW(D22)-ROW($D$9)&gt;$B$5*52,-PMT($B$4/12,$B$5*12,SUM(OFFSET(D22,0,0,-$B$5*12,1)),0,0),-PMT($B$4/12,$B$5*12,SUM(OFFSET(D22,0,0,ROW($D$8)-ROW(D22),1)),0,0))),0)</f>
        <v>0</v>
      </c>
      <c r="F22" s="181" t="n">
        <f aca="false">IF(AND(B22&gt;A21,B22&lt;=A22),(H21+D22)*$B$4/12,0)</f>
        <v>0</v>
      </c>
      <c r="G22" s="181" t="n">
        <f aca="false">IF($B$6="Yes",0,E22-F22)</f>
        <v>0</v>
      </c>
      <c r="H22" s="182" t="e">
        <f aca="false">IF(ROUND(SUM(C22:D22,-G22),0)=0,0,IF($B$6="Yes",SUM($D$9:D22),SUM(C22:D22,-G22)))</f>
        <v>#VALUE!</v>
      </c>
      <c r="I22" s="183" t="str">
        <f aca="false">IF(E22&gt;0,MAX(I$9:I21)+1,"-")</f>
        <v>-</v>
      </c>
    </row>
    <row r="23" s="185" customFormat="true" ht="15.75" hidden="false" customHeight="true" outlineLevel="0" collapsed="false">
      <c r="A23" s="166" t="n">
        <f aca="false">DATE(YEAR(A22),MONTH(A22),DAY(A22)+7)</f>
        <v>44353</v>
      </c>
      <c r="B23" s="161" t="n">
        <f aca="false">IF(AND(B22&gt;A22,B22&lt;=A23),B22,DATE(YEAR(A23),MONTH(A23),IF(AND(MONTH(A23)=2,Assumptions!$C$79&gt;28),28,Assumptions!$C$79)))</f>
        <v>44352</v>
      </c>
      <c r="C23" s="180" t="e">
        <f aca="false">H22</f>
        <v>#VALUE!</v>
      </c>
      <c r="D23" s="180" t="n">
        <f aca="true">IF(ISNA(MATCH($A23,Months,0))=TRUE(),0,OFFSET(CashFlow!$B$35,0,MATCH($A23,Months,0),1,1))</f>
        <v>0</v>
      </c>
      <c r="E23" s="181" t="e">
        <f aca="true">IF(AND(B23&gt;A22,B23&lt;=A23),IF($B$6="Yes",0,IF(ROW(D23)-ROW($D$9)&gt;$B$5*52,-PMT($B$4/12,$B$5*12,SUM(OFFSET(D23,0,0,-$B$5*12,1)),0,0),-PMT($B$4/12,$B$5*12,SUM(OFFSET(D23,0,0,ROW($D$8)-ROW(D23),1)),0,0))),0)</f>
        <v>#VALUE!</v>
      </c>
      <c r="F23" s="181" t="e">
        <f aca="false">IF(AND(B23&gt;A22,B23&lt;=A23),(H22+D23)*$B$4/12,0)</f>
        <v>#VALUE!</v>
      </c>
      <c r="G23" s="181" t="e">
        <f aca="false">IF($B$6="Yes",0,E23-F23)</f>
        <v>#VALUE!</v>
      </c>
      <c r="H23" s="182" t="e">
        <f aca="false">IF(ROUND(SUM(C23:D23,-G23),0)=0,0,IF($B$6="Yes",SUM($D$9:D23),SUM(C23:D23,-G23)))</f>
        <v>#VALUE!</v>
      </c>
      <c r="I23" s="183" t="e">
        <f aca="false">IF(E23&gt;0,MAX(I$9:I22)+1,"-")</f>
        <v>#VALUE!</v>
      </c>
      <c r="J23" s="184"/>
      <c r="K23" s="184"/>
      <c r="L23" s="184"/>
      <c r="M23" s="184"/>
    </row>
    <row r="24" customFormat="false" ht="15.75" hidden="false" customHeight="true" outlineLevel="0" collapsed="false">
      <c r="A24" s="166" t="n">
        <f aca="false">DATE(YEAR(A23),MONTH(A23),DAY(A23)+7)</f>
        <v>44360</v>
      </c>
      <c r="B24" s="161" t="n">
        <f aca="false">IF(AND(B23&gt;A23,B23&lt;=A24),B23,DATE(YEAR(A24),MONTH(A24),IF(AND(MONTH(A24)=2,Assumptions!$C$79&gt;28),28,Assumptions!$C$79)))</f>
        <v>44352</v>
      </c>
      <c r="C24" s="180" t="e">
        <f aca="false">H23</f>
        <v>#VALUE!</v>
      </c>
      <c r="D24" s="180" t="n">
        <f aca="true">IF(ISNA(MATCH($A24,Months,0))=TRUE(),0,OFFSET(CashFlow!$B$35,0,MATCH($A24,Months,0),1,1))</f>
        <v>0</v>
      </c>
      <c r="E24" s="181" t="n">
        <f aca="true">IF(AND(B24&gt;A23,B24&lt;=A24),IF($B$6="Yes",0,IF(ROW(D24)-ROW($D$9)&gt;$B$5*52,-PMT($B$4/12,$B$5*12,SUM(OFFSET(D24,0,0,-$B$5*12,1)),0,0),-PMT($B$4/12,$B$5*12,SUM(OFFSET(D24,0,0,ROW($D$8)-ROW(D24),1)),0,0))),0)</f>
        <v>0</v>
      </c>
      <c r="F24" s="181" t="n">
        <f aca="false">IF(AND(B24&gt;A23,B24&lt;=A24),(H23+D24)*$B$4/12,0)</f>
        <v>0</v>
      </c>
      <c r="G24" s="181" t="n">
        <f aca="false">IF($B$6="Yes",0,E24-F24)</f>
        <v>0</v>
      </c>
      <c r="H24" s="182" t="e">
        <f aca="false">IF(ROUND(SUM(C24:D24,-G24),0)=0,0,IF($B$6="Yes",SUM($D$9:D24),SUM(C24:D24,-G24)))</f>
        <v>#VALUE!</v>
      </c>
      <c r="I24" s="183" t="str">
        <f aca="false">IF(E24&gt;0,MAX(I$9:I23)+1,"-")</f>
        <v>-</v>
      </c>
    </row>
    <row r="25" customFormat="false" ht="15.75" hidden="false" customHeight="true" outlineLevel="0" collapsed="false">
      <c r="A25" s="166" t="n">
        <f aca="false">DATE(YEAR(A24),MONTH(A24),DAY(A24)+7)</f>
        <v>44367</v>
      </c>
      <c r="B25" s="161" t="n">
        <f aca="false">IF(AND(B24&gt;A24,B24&lt;=A25),B24,DATE(YEAR(A25),MONTH(A25),IF(AND(MONTH(A25)=2,Assumptions!$C$79&gt;28),28,Assumptions!$C$79)))</f>
        <v>44352</v>
      </c>
      <c r="C25" s="180" t="e">
        <f aca="false">H24</f>
        <v>#VALUE!</v>
      </c>
      <c r="D25" s="180" t="n">
        <f aca="true">IF(ISNA(MATCH($A25,Months,0))=TRUE(),0,OFFSET(CashFlow!$B$35,0,MATCH($A25,Months,0),1,1))</f>
        <v>0</v>
      </c>
      <c r="E25" s="181" t="n">
        <f aca="true">IF(AND(B25&gt;A24,B25&lt;=A25),IF($B$6="Yes",0,IF(ROW(D25)-ROW($D$9)&gt;$B$5*52,-PMT($B$4/12,$B$5*12,SUM(OFFSET(D25,0,0,-$B$5*12,1)),0,0),-PMT($B$4/12,$B$5*12,SUM(OFFSET(D25,0,0,ROW($D$8)-ROW(D25),1)),0,0))),0)</f>
        <v>0</v>
      </c>
      <c r="F25" s="181" t="n">
        <f aca="false">IF(AND(B25&gt;A24,B25&lt;=A25),(H24+D25)*$B$4/12,0)</f>
        <v>0</v>
      </c>
      <c r="G25" s="181" t="n">
        <f aca="false">IF($B$6="Yes",0,E25-F25)</f>
        <v>0</v>
      </c>
      <c r="H25" s="182" t="e">
        <f aca="false">IF(ROUND(SUM(C25:D25,-G25),0)=0,0,IF($B$6="Yes",SUM($D$9:D25),SUM(C25:D25,-G25)))</f>
        <v>#VALUE!</v>
      </c>
      <c r="I25" s="183" t="str">
        <f aca="false">IF(E25&gt;0,MAX(I$9:I24)+1,"-")</f>
        <v>-</v>
      </c>
    </row>
    <row r="26" customFormat="false" ht="15.75" hidden="false" customHeight="true" outlineLevel="0" collapsed="false">
      <c r="A26" s="166" t="n">
        <f aca="false">DATE(YEAR(A25),MONTH(A25),DAY(A25)+7)</f>
        <v>44374</v>
      </c>
      <c r="B26" s="161" t="n">
        <f aca="false">IF(AND(B25&gt;A25,B25&lt;=A26),B25,DATE(YEAR(A26),MONTH(A26),IF(AND(MONTH(A26)=2,Assumptions!$C$79&gt;28),28,Assumptions!$C$79)))</f>
        <v>44352</v>
      </c>
      <c r="C26" s="180" t="e">
        <f aca="false">H25</f>
        <v>#VALUE!</v>
      </c>
      <c r="D26" s="180" t="n">
        <f aca="true">IF(ISNA(MATCH($A26,Months,0))=TRUE(),0,OFFSET(CashFlow!$B$35,0,MATCH($A26,Months,0),1,1))</f>
        <v>0</v>
      </c>
      <c r="E26" s="181" t="n">
        <f aca="true">IF(AND(B26&gt;A25,B26&lt;=A26),IF($B$6="Yes",0,IF(ROW(D26)-ROW($D$9)&gt;$B$5*52,-PMT($B$4/12,$B$5*12,SUM(OFFSET(D26,0,0,-$B$5*12,1)),0,0),-PMT($B$4/12,$B$5*12,SUM(OFFSET(D26,0,0,ROW($D$8)-ROW(D26),1)),0,0))),0)</f>
        <v>0</v>
      </c>
      <c r="F26" s="181" t="n">
        <f aca="false">IF(AND(B26&gt;A25,B26&lt;=A26),(H25+D26)*$B$4/12,0)</f>
        <v>0</v>
      </c>
      <c r="G26" s="181" t="n">
        <f aca="false">IF($B$6="Yes",0,E26-F26)</f>
        <v>0</v>
      </c>
      <c r="H26" s="182" t="e">
        <f aca="false">IF(ROUND(SUM(C26:D26,-G26),0)=0,0,IF($B$6="Yes",SUM($D$9:D26),SUM(C26:D26,-G26)))</f>
        <v>#VALUE!</v>
      </c>
      <c r="I26" s="183" t="str">
        <f aca="false">IF(E26&gt;0,MAX(I$9:I25)+1,"-")</f>
        <v>-</v>
      </c>
    </row>
    <row r="27" customFormat="false" ht="15.75" hidden="false" customHeight="true" outlineLevel="0" collapsed="false">
      <c r="A27" s="166" t="n">
        <f aca="false">DATE(YEAR(A26),MONTH(A26),DAY(A26)+7)</f>
        <v>44381</v>
      </c>
      <c r="B27" s="161" t="n">
        <f aca="false">IF(AND(B26&gt;A26,B26&lt;=A27),B26,DATE(YEAR(A27),MONTH(A27),IF(AND(MONTH(A27)=2,Assumptions!$C$79&gt;28),28,Assumptions!$C$79)))</f>
        <v>44382</v>
      </c>
      <c r="C27" s="180" t="e">
        <f aca="false">H26</f>
        <v>#VALUE!</v>
      </c>
      <c r="D27" s="180" t="n">
        <f aca="true">IF(ISNA(MATCH($A27,Months,0))=TRUE(),0,OFFSET(CashFlow!$B$35,0,MATCH($A27,Months,0),1,1))</f>
        <v>0</v>
      </c>
      <c r="E27" s="181" t="n">
        <f aca="true">IF(AND(B27&gt;A26,B27&lt;=A27),IF($B$6="Yes",0,IF(ROW(D27)-ROW($D$9)&gt;$B$5*52,-PMT($B$4/12,$B$5*12,SUM(OFFSET(D27,0,0,-$B$5*12,1)),0,0),-PMT($B$4/12,$B$5*12,SUM(OFFSET(D27,0,0,ROW($D$8)-ROW(D27),1)),0,0))),0)</f>
        <v>0</v>
      </c>
      <c r="F27" s="181" t="n">
        <f aca="false">IF(AND(B27&gt;A26,B27&lt;=A27),(H26+D27)*$B$4/12,0)</f>
        <v>0</v>
      </c>
      <c r="G27" s="181" t="n">
        <f aca="false">IF($B$6="Yes",0,E27-F27)</f>
        <v>0</v>
      </c>
      <c r="H27" s="182" t="e">
        <f aca="false">IF(ROUND(SUM(C27:D27,-G27),0)=0,0,IF($B$6="Yes",SUM($D$9:D27),SUM(C27:D27,-G27)))</f>
        <v>#VALUE!</v>
      </c>
      <c r="I27" s="183" t="str">
        <f aca="false">IF(E27&gt;0,MAX(I$9:I26)+1,"-")</f>
        <v>-</v>
      </c>
    </row>
    <row r="28" customFormat="false" ht="15.75" hidden="false" customHeight="true" outlineLevel="0" collapsed="false">
      <c r="A28" s="166" t="n">
        <f aca="false">DATE(YEAR(A27),MONTH(A27),DAY(A27)+7)</f>
        <v>44388</v>
      </c>
      <c r="B28" s="161" t="n">
        <f aca="false">IF(AND(B27&gt;A27,B27&lt;=A28),B27,DATE(YEAR(A28),MONTH(A28),IF(AND(MONTH(A28)=2,Assumptions!$C$79&gt;28),28,Assumptions!$C$79)))</f>
        <v>44382</v>
      </c>
      <c r="C28" s="180" t="e">
        <f aca="false">H27</f>
        <v>#VALUE!</v>
      </c>
      <c r="D28" s="180" t="n">
        <f aca="true">IF(ISNA(MATCH($A28,Months,0))=TRUE(),0,OFFSET(CashFlow!$B$35,0,MATCH($A28,Months,0),1,1))</f>
        <v>0</v>
      </c>
      <c r="E28" s="181" t="e">
        <f aca="true">IF(AND(B28&gt;A27,B28&lt;=A28),IF($B$6="Yes",0,IF(ROW(D28)-ROW($D$9)&gt;$B$5*52,-PMT($B$4/12,$B$5*12,SUM(OFFSET(D28,0,0,-$B$5*12,1)),0,0),-PMT($B$4/12,$B$5*12,SUM(OFFSET(D28,0,0,ROW($D$8)-ROW(D28),1)),0,0))),0)</f>
        <v>#VALUE!</v>
      </c>
      <c r="F28" s="181" t="e">
        <f aca="false">IF(AND(B28&gt;A27,B28&lt;=A28),(H27+D28)*$B$4/12,0)</f>
        <v>#VALUE!</v>
      </c>
      <c r="G28" s="181" t="e">
        <f aca="false">IF($B$6="Yes",0,E28-F28)</f>
        <v>#VALUE!</v>
      </c>
      <c r="H28" s="182" t="e">
        <f aca="false">IF(ROUND(SUM(C28:D28,-G28),0)=0,0,IF($B$6="Yes",SUM($D$9:D28),SUM(C28:D28,-G28)))</f>
        <v>#VALUE!</v>
      </c>
      <c r="I28" s="183" t="e">
        <f aca="false">IF(E28&gt;0,MAX(I$9:I27)+1,"-")</f>
        <v>#VALUE!</v>
      </c>
    </row>
    <row r="29" customFormat="false" ht="15.75" hidden="false" customHeight="true" outlineLevel="0" collapsed="false">
      <c r="A29" s="166" t="n">
        <f aca="false">DATE(YEAR(A28),MONTH(A28),DAY(A28)+7)</f>
        <v>44395</v>
      </c>
      <c r="B29" s="161" t="n">
        <f aca="false">IF(AND(B28&gt;A28,B28&lt;=A29),B28,DATE(YEAR(A29),MONTH(A29),IF(AND(MONTH(A29)=2,Assumptions!$C$79&gt;28),28,Assumptions!$C$79)))</f>
        <v>44382</v>
      </c>
      <c r="C29" s="180" t="e">
        <f aca="false">H28</f>
        <v>#VALUE!</v>
      </c>
      <c r="D29" s="180" t="n">
        <f aca="true">IF(ISNA(MATCH($A29,Months,0))=TRUE(),0,OFFSET(CashFlow!$B$35,0,MATCH($A29,Months,0),1,1))</f>
        <v>0</v>
      </c>
      <c r="E29" s="181" t="n">
        <f aca="true">IF(AND(B29&gt;A28,B29&lt;=A29),IF($B$6="Yes",0,IF(ROW(D29)-ROW($D$9)&gt;$B$5*52,-PMT($B$4/12,$B$5*12,SUM(OFFSET(D29,0,0,-$B$5*12,1)),0,0),-PMT($B$4/12,$B$5*12,SUM(OFFSET(D29,0,0,ROW($D$8)-ROW(D29),1)),0,0))),0)</f>
        <v>0</v>
      </c>
      <c r="F29" s="181" t="n">
        <f aca="false">IF(AND(B29&gt;A28,B29&lt;=A29),(H28+D29)*$B$4/12,0)</f>
        <v>0</v>
      </c>
      <c r="G29" s="181" t="n">
        <f aca="false">IF($B$6="Yes",0,E29-F29)</f>
        <v>0</v>
      </c>
      <c r="H29" s="182" t="e">
        <f aca="false">IF(ROUND(SUM(C29:D29,-G29),0)=0,0,IF($B$6="Yes",SUM($D$9:D29),SUM(C29:D29,-G29)))</f>
        <v>#VALUE!</v>
      </c>
      <c r="I29" s="183" t="str">
        <f aca="false">IF(E29&gt;0,MAX(I$9:I28)+1,"-")</f>
        <v>-</v>
      </c>
    </row>
    <row r="30" customFormat="false" ht="15.75" hidden="false" customHeight="true" outlineLevel="0" collapsed="false">
      <c r="A30" s="166" t="n">
        <f aca="false">DATE(YEAR(A29),MONTH(A29),DAY(A29)+7)</f>
        <v>44402</v>
      </c>
      <c r="B30" s="161" t="n">
        <f aca="false">IF(AND(B29&gt;A29,B29&lt;=A30),B29,DATE(YEAR(A30),MONTH(A30),IF(AND(MONTH(A30)=2,Assumptions!$C$79&gt;28),28,Assumptions!$C$79)))</f>
        <v>44382</v>
      </c>
      <c r="C30" s="180" t="e">
        <f aca="false">H29</f>
        <v>#VALUE!</v>
      </c>
      <c r="D30" s="180" t="n">
        <f aca="true">IF(ISNA(MATCH($A30,Months,0))=TRUE(),0,OFFSET(CashFlow!$B$35,0,MATCH($A30,Months,0),1,1))</f>
        <v>0</v>
      </c>
      <c r="E30" s="181" t="n">
        <f aca="true">IF(AND(B30&gt;A29,B30&lt;=A30),IF($B$6="Yes",0,IF(ROW(D30)-ROW($D$9)&gt;$B$5*52,-PMT($B$4/12,$B$5*12,SUM(OFFSET(D30,0,0,-$B$5*12,1)),0,0),-PMT($B$4/12,$B$5*12,SUM(OFFSET(D30,0,0,ROW($D$8)-ROW(D30),1)),0,0))),0)</f>
        <v>0</v>
      </c>
      <c r="F30" s="181" t="n">
        <f aca="false">IF(AND(B30&gt;A29,B30&lt;=A30),(H29+D30)*$B$4/12,0)</f>
        <v>0</v>
      </c>
      <c r="G30" s="181" t="n">
        <f aca="false">IF($B$6="Yes",0,E30-F30)</f>
        <v>0</v>
      </c>
      <c r="H30" s="182" t="e">
        <f aca="false">IF(ROUND(SUM(C30:D30,-G30),0)=0,0,IF($B$6="Yes",SUM($D$9:D30),SUM(C30:D30,-G30)))</f>
        <v>#VALUE!</v>
      </c>
      <c r="I30" s="183" t="str">
        <f aca="false">IF(E30&gt;0,MAX(I$9:I29)+1,"-")</f>
        <v>-</v>
      </c>
    </row>
    <row r="31" customFormat="false" ht="15.75" hidden="false" customHeight="true" outlineLevel="0" collapsed="false">
      <c r="A31" s="166" t="n">
        <f aca="false">DATE(YEAR(A30),MONTH(A30),DAY(A30)+7)</f>
        <v>44409</v>
      </c>
      <c r="B31" s="161" t="n">
        <f aca="false">IF(AND(B30&gt;A30,B30&lt;=A31),B30,DATE(YEAR(A31),MONTH(A31),IF(AND(MONTH(A31)=2,Assumptions!$C$79&gt;28),28,Assumptions!$C$79)))</f>
        <v>44413</v>
      </c>
      <c r="C31" s="180" t="e">
        <f aca="false">H30</f>
        <v>#VALUE!</v>
      </c>
      <c r="D31" s="180" t="n">
        <f aca="true">IF(ISNA(MATCH($A31,Months,0))=TRUE(),0,OFFSET(CashFlow!$B$35,0,MATCH($A31,Months,0),1,1))</f>
        <v>0</v>
      </c>
      <c r="E31" s="181" t="n">
        <f aca="true">IF(AND(B31&gt;A30,B31&lt;=A31),IF($B$6="Yes",0,IF(ROW(D31)-ROW($D$9)&gt;$B$5*52,-PMT($B$4/12,$B$5*12,SUM(OFFSET(D31,0,0,-$B$5*12,1)),0,0),-PMT($B$4/12,$B$5*12,SUM(OFFSET(D31,0,0,ROW($D$8)-ROW(D31),1)),0,0))),0)</f>
        <v>0</v>
      </c>
      <c r="F31" s="181" t="n">
        <f aca="false">IF(AND(B31&gt;A30,B31&lt;=A31),(H30+D31)*$B$4/12,0)</f>
        <v>0</v>
      </c>
      <c r="G31" s="181" t="n">
        <f aca="false">IF($B$6="Yes",0,E31-F31)</f>
        <v>0</v>
      </c>
      <c r="H31" s="182" t="e">
        <f aca="false">IF(ROUND(SUM(C31:D31,-G31),0)=0,0,IF($B$6="Yes",SUM($D$9:D31),SUM(C31:D31,-G31)))</f>
        <v>#VALUE!</v>
      </c>
      <c r="I31" s="183" t="str">
        <f aca="false">IF(E31&gt;0,MAX(I$9:I30)+1,"-")</f>
        <v>-</v>
      </c>
    </row>
    <row r="32" customFormat="false" ht="15.75" hidden="false" customHeight="true" outlineLevel="0" collapsed="false">
      <c r="A32" s="166" t="n">
        <f aca="false">DATE(YEAR(A31),MONTH(A31),DAY(A31)+7)</f>
        <v>44416</v>
      </c>
      <c r="B32" s="161" t="n">
        <f aca="false">IF(AND(B31&gt;A31,B31&lt;=A32),B31,DATE(YEAR(A32),MONTH(A32),IF(AND(MONTH(A32)=2,Assumptions!$C$79&gt;28),28,Assumptions!$C$79)))</f>
        <v>44413</v>
      </c>
      <c r="C32" s="180" t="e">
        <f aca="false">H31</f>
        <v>#VALUE!</v>
      </c>
      <c r="D32" s="180" t="n">
        <f aca="true">IF(ISNA(MATCH($A32,Months,0))=TRUE(),0,OFFSET(CashFlow!$B$35,0,MATCH($A32,Months,0),1,1))</f>
        <v>0</v>
      </c>
      <c r="E32" s="181" t="e">
        <f aca="true">IF(AND(B32&gt;A31,B32&lt;=A32),IF($B$6="Yes",0,IF(ROW(D32)-ROW($D$9)&gt;$B$5*52,-PMT($B$4/12,$B$5*12,SUM(OFFSET(D32,0,0,-$B$5*12,1)),0,0),-PMT($B$4/12,$B$5*12,SUM(OFFSET(D32,0,0,ROW($D$8)-ROW(D32),1)),0,0))),0)</f>
        <v>#VALUE!</v>
      </c>
      <c r="F32" s="181" t="e">
        <f aca="false">IF(AND(B32&gt;A31,B32&lt;=A32),(H31+D32)*$B$4/12,0)</f>
        <v>#VALUE!</v>
      </c>
      <c r="G32" s="181" t="e">
        <f aca="false">IF($B$6="Yes",0,E32-F32)</f>
        <v>#VALUE!</v>
      </c>
      <c r="H32" s="182" t="e">
        <f aca="false">IF(ROUND(SUM(C32:D32,-G32),0)=0,0,IF($B$6="Yes",SUM($D$9:D32),SUM(C32:D32,-G32)))</f>
        <v>#VALUE!</v>
      </c>
      <c r="I32" s="183" t="e">
        <f aca="false">IF(E32&gt;0,MAX(I$9:I31)+1,"-")</f>
        <v>#VALUE!</v>
      </c>
    </row>
    <row r="33" customFormat="false" ht="15.75" hidden="false" customHeight="true" outlineLevel="0" collapsed="false">
      <c r="A33" s="166" t="n">
        <f aca="false">DATE(YEAR(A32),MONTH(A32),DAY(A32)+7)</f>
        <v>44423</v>
      </c>
      <c r="B33" s="161" t="n">
        <f aca="false">IF(AND(B32&gt;A32,B32&lt;=A33),B32,DATE(YEAR(A33),MONTH(A33),IF(AND(MONTH(A33)=2,Assumptions!$C$79&gt;28),28,Assumptions!$C$79)))</f>
        <v>44413</v>
      </c>
      <c r="C33" s="180" t="e">
        <f aca="false">H32</f>
        <v>#VALUE!</v>
      </c>
      <c r="D33" s="180" t="n">
        <f aca="true">IF(ISNA(MATCH($A33,Months,0))=TRUE(),0,OFFSET(CashFlow!$B$35,0,MATCH($A33,Months,0),1,1))</f>
        <v>0</v>
      </c>
      <c r="E33" s="181" t="n">
        <f aca="true">IF(AND(B33&gt;A32,B33&lt;=A33),IF($B$6="Yes",0,IF(ROW(D33)-ROW($D$9)&gt;$B$5*52,-PMT($B$4/12,$B$5*12,SUM(OFFSET(D33,0,0,-$B$5*12,1)),0,0),-PMT($B$4/12,$B$5*12,SUM(OFFSET(D33,0,0,ROW($D$8)-ROW(D33),1)),0,0))),0)</f>
        <v>0</v>
      </c>
      <c r="F33" s="181" t="n">
        <f aca="false">IF(AND(B33&gt;A32,B33&lt;=A33),(H32+D33)*$B$4/12,0)</f>
        <v>0</v>
      </c>
      <c r="G33" s="181" t="n">
        <f aca="false">IF($B$6="Yes",0,E33-F33)</f>
        <v>0</v>
      </c>
      <c r="H33" s="182" t="e">
        <f aca="false">IF(ROUND(SUM(C33:D33,-G33),0)=0,0,IF($B$6="Yes",SUM($D$9:D33),SUM(C33:D33,-G33)))</f>
        <v>#VALUE!</v>
      </c>
      <c r="I33" s="183" t="str">
        <f aca="false">IF(E33&gt;0,MAX(I$9:I32)+1,"-")</f>
        <v>-</v>
      </c>
    </row>
    <row r="34" customFormat="false" ht="15.75" hidden="false" customHeight="true" outlineLevel="0" collapsed="false">
      <c r="A34" s="166" t="n">
        <f aca="false">DATE(YEAR(A33),MONTH(A33),DAY(A33)+7)</f>
        <v>44430</v>
      </c>
      <c r="B34" s="161" t="n">
        <f aca="false">IF(AND(B33&gt;A33,B33&lt;=A34),B33,DATE(YEAR(A34),MONTH(A34),IF(AND(MONTH(A34)=2,Assumptions!$C$79&gt;28),28,Assumptions!$C$79)))</f>
        <v>44413</v>
      </c>
      <c r="C34" s="180" t="e">
        <f aca="false">H33</f>
        <v>#VALUE!</v>
      </c>
      <c r="D34" s="180" t="n">
        <f aca="true">IF(ISNA(MATCH($A34,Months,0))=TRUE(),0,OFFSET(CashFlow!$B$35,0,MATCH($A34,Months,0),1,1))</f>
        <v>0</v>
      </c>
      <c r="E34" s="181" t="n">
        <f aca="true">IF(AND(B34&gt;A33,B34&lt;=A34),IF($B$6="Yes",0,IF(ROW(D34)-ROW($D$9)&gt;$B$5*52,-PMT($B$4/12,$B$5*12,SUM(OFFSET(D34,0,0,-$B$5*12,1)),0,0),-PMT($B$4/12,$B$5*12,SUM(OFFSET(D34,0,0,ROW($D$8)-ROW(D34),1)),0,0))),0)</f>
        <v>0</v>
      </c>
      <c r="F34" s="181" t="n">
        <f aca="false">IF(AND(B34&gt;A33,B34&lt;=A34),(H33+D34)*$B$4/12,0)</f>
        <v>0</v>
      </c>
      <c r="G34" s="181" t="n">
        <f aca="false">IF($B$6="Yes",0,E34-F34)</f>
        <v>0</v>
      </c>
      <c r="H34" s="182" t="e">
        <f aca="false">IF(ROUND(SUM(C34:D34,-G34),0)=0,0,IF($B$6="Yes",SUM($D$9:D34),SUM(C34:D34,-G34)))</f>
        <v>#VALUE!</v>
      </c>
      <c r="I34" s="183" t="str">
        <f aca="false">IF(E34&gt;0,MAX(I$9:I33)+1,"-")</f>
        <v>-</v>
      </c>
    </row>
    <row r="35" customFormat="false" ht="15.75" hidden="false" customHeight="true" outlineLevel="0" collapsed="false">
      <c r="A35" s="166" t="n">
        <f aca="false">DATE(YEAR(A34),MONTH(A34),DAY(A34)+7)</f>
        <v>44437</v>
      </c>
      <c r="B35" s="161" t="n">
        <f aca="false">IF(AND(B34&gt;A34,B34&lt;=A35),B34,DATE(YEAR(A35),MONTH(A35),IF(AND(MONTH(A35)=2,Assumptions!$C$79&gt;28),28,Assumptions!$C$79)))</f>
        <v>44413</v>
      </c>
      <c r="C35" s="180" t="e">
        <f aca="false">H34</f>
        <v>#VALUE!</v>
      </c>
      <c r="D35" s="180" t="n">
        <f aca="true">IF(ISNA(MATCH($A35,Months,0))=TRUE(),0,OFFSET(CashFlow!$B$35,0,MATCH($A35,Months,0),1,1))</f>
        <v>0</v>
      </c>
      <c r="E35" s="181" t="n">
        <f aca="true">IF(AND(B35&gt;A34,B35&lt;=A35),IF($B$6="Yes",0,IF(ROW(D35)-ROW($D$9)&gt;$B$5*52,-PMT($B$4/12,$B$5*12,SUM(OFFSET(D35,0,0,-$B$5*12,1)),0,0),-PMT($B$4/12,$B$5*12,SUM(OFFSET(D35,0,0,ROW($D$8)-ROW(D35),1)),0,0))),0)</f>
        <v>0</v>
      </c>
      <c r="F35" s="181" t="n">
        <f aca="false">IF(AND(B35&gt;A34,B35&lt;=A35),(H34+D35)*$B$4/12,0)</f>
        <v>0</v>
      </c>
      <c r="G35" s="181" t="n">
        <f aca="false">IF($B$6="Yes",0,E35-F35)</f>
        <v>0</v>
      </c>
      <c r="H35" s="182" t="e">
        <f aca="false">IF(ROUND(SUM(C35:D35,-G35),0)=0,0,IF($B$6="Yes",SUM($D$9:D35),SUM(C35:D35,-G35)))</f>
        <v>#VALUE!</v>
      </c>
      <c r="I35" s="183" t="str">
        <f aca="false">IF(E35&gt;0,MAX(I$9:I34)+1,"-")</f>
        <v>-</v>
      </c>
    </row>
    <row r="36" customFormat="false" ht="15.75" hidden="false" customHeight="true" outlineLevel="0" collapsed="false">
      <c r="A36" s="166" t="n">
        <f aca="false">DATE(YEAR(A35),MONTH(A35),DAY(A35)+7)</f>
        <v>44444</v>
      </c>
      <c r="B36" s="161" t="n">
        <f aca="false">IF(AND(B35&gt;A35,B35&lt;=A36),B35,DATE(YEAR(A36),MONTH(A36),IF(AND(MONTH(A36)=2,Assumptions!$C$79&gt;28),28,Assumptions!$C$79)))</f>
        <v>44444</v>
      </c>
      <c r="C36" s="180" t="e">
        <f aca="false">H35</f>
        <v>#VALUE!</v>
      </c>
      <c r="D36" s="180" t="n">
        <f aca="true">IF(ISNA(MATCH($A36,Months,0))=TRUE(),0,OFFSET(CashFlow!$B$35,0,MATCH($A36,Months,0),1,1))</f>
        <v>0</v>
      </c>
      <c r="E36" s="181" t="e">
        <f aca="true">IF(AND(B36&gt;A35,B36&lt;=A36),IF($B$6="Yes",0,IF(ROW(D36)-ROW($D$9)&gt;$B$5*52,-PMT($B$4/12,$B$5*12,SUM(OFFSET(D36,0,0,-$B$5*12,1)),0,0),-PMT($B$4/12,$B$5*12,SUM(OFFSET(D36,0,0,ROW($D$8)-ROW(D36),1)),0,0))),0)</f>
        <v>#VALUE!</v>
      </c>
      <c r="F36" s="181" t="e">
        <f aca="false">IF(AND(B36&gt;A35,B36&lt;=A36),(H35+D36)*$B$4/12,0)</f>
        <v>#VALUE!</v>
      </c>
      <c r="G36" s="181" t="e">
        <f aca="false">IF($B$6="Yes",0,E36-F36)</f>
        <v>#VALUE!</v>
      </c>
      <c r="H36" s="182" t="e">
        <f aca="false">IF(ROUND(SUM(C36:D36,-G36),0)=0,0,IF($B$6="Yes",SUM($D$9:D36),SUM(C36:D36,-G36)))</f>
        <v>#VALUE!</v>
      </c>
      <c r="I36" s="183" t="e">
        <f aca="false">IF(E36&gt;0,MAX(I$9:I35)+1,"-")</f>
        <v>#VALUE!</v>
      </c>
    </row>
    <row r="37" customFormat="false" ht="15.75" hidden="false" customHeight="true" outlineLevel="0" collapsed="false">
      <c r="A37" s="166" t="n">
        <f aca="false">DATE(YEAR(A36),MONTH(A36),DAY(A36)+7)</f>
        <v>44451</v>
      </c>
      <c r="B37" s="161" t="n">
        <f aca="false">IF(AND(B36&gt;A36,B36&lt;=A37),B36,DATE(YEAR(A37),MONTH(A37),IF(AND(MONTH(A37)=2,Assumptions!$C$79&gt;28),28,Assumptions!$C$79)))</f>
        <v>44444</v>
      </c>
      <c r="C37" s="180" t="e">
        <f aca="false">H36</f>
        <v>#VALUE!</v>
      </c>
      <c r="D37" s="180" t="n">
        <f aca="true">IF(ISNA(MATCH($A37,Months,0))=TRUE(),0,OFFSET(CashFlow!$B$35,0,MATCH($A37,Months,0),1,1))</f>
        <v>0</v>
      </c>
      <c r="E37" s="181" t="n">
        <f aca="true">IF(AND(B37&gt;A36,B37&lt;=A37),IF($B$6="Yes",0,IF(ROW(D37)-ROW($D$9)&gt;$B$5*52,-PMT($B$4/12,$B$5*12,SUM(OFFSET(D37,0,0,-$B$5*12,1)),0,0),-PMT($B$4/12,$B$5*12,SUM(OFFSET(D37,0,0,ROW($D$8)-ROW(D37),1)),0,0))),0)</f>
        <v>0</v>
      </c>
      <c r="F37" s="181" t="n">
        <f aca="false">IF(AND(B37&gt;A36,B37&lt;=A37),(H36+D37)*$B$4/12,0)</f>
        <v>0</v>
      </c>
      <c r="G37" s="181" t="n">
        <f aca="false">IF($B$6="Yes",0,E37-F37)</f>
        <v>0</v>
      </c>
      <c r="H37" s="182" t="e">
        <f aca="false">IF(ROUND(SUM(C37:D37,-G37),0)=0,0,IF($B$6="Yes",SUM($D$9:D37),SUM(C37:D37,-G37)))</f>
        <v>#VALUE!</v>
      </c>
      <c r="I37" s="183" t="str">
        <f aca="false">IF(E37&gt;0,MAX(I$9:I36)+1,"-")</f>
        <v>-</v>
      </c>
    </row>
    <row r="38" customFormat="false" ht="15.75" hidden="false" customHeight="true" outlineLevel="0" collapsed="false">
      <c r="A38" s="166" t="n">
        <f aca="false">DATE(YEAR(A37),MONTH(A37),DAY(A37)+7)</f>
        <v>44458</v>
      </c>
      <c r="B38" s="161" t="n">
        <f aca="false">IF(AND(B37&gt;A37,B37&lt;=A38),B37,DATE(YEAR(A38),MONTH(A38),IF(AND(MONTH(A38)=2,Assumptions!$C$79&gt;28),28,Assumptions!$C$79)))</f>
        <v>44444</v>
      </c>
      <c r="C38" s="180" t="e">
        <f aca="false">H37</f>
        <v>#VALUE!</v>
      </c>
      <c r="D38" s="180" t="n">
        <f aca="true">IF(ISNA(MATCH($A38,Months,0))=TRUE(),0,OFFSET(CashFlow!$B$35,0,MATCH($A38,Months,0),1,1))</f>
        <v>0</v>
      </c>
      <c r="E38" s="181" t="n">
        <f aca="true">IF(AND(B38&gt;A37,B38&lt;=A38),IF($B$6="Yes",0,IF(ROW(D38)-ROW($D$9)&gt;$B$5*52,-PMT($B$4/12,$B$5*12,SUM(OFFSET(D38,0,0,-$B$5*12,1)),0,0),-PMT($B$4/12,$B$5*12,SUM(OFFSET(D38,0,0,ROW($D$8)-ROW(D38),1)),0,0))),0)</f>
        <v>0</v>
      </c>
      <c r="F38" s="181" t="n">
        <f aca="false">IF(AND(B38&gt;A37,B38&lt;=A38),(H37+D38)*$B$4/12,0)</f>
        <v>0</v>
      </c>
      <c r="G38" s="181" t="n">
        <f aca="false">IF($B$6="Yes",0,E38-F38)</f>
        <v>0</v>
      </c>
      <c r="H38" s="182" t="e">
        <f aca="false">IF(ROUND(SUM(C38:D38,-G38),0)=0,0,IF($B$6="Yes",SUM($D$9:D38),SUM(C38:D38,-G38)))</f>
        <v>#VALUE!</v>
      </c>
      <c r="I38" s="183" t="str">
        <f aca="false">IF(E38&gt;0,MAX(I$9:I37)+1,"-")</f>
        <v>-</v>
      </c>
    </row>
    <row r="39" customFormat="false" ht="15.75" hidden="false" customHeight="true" outlineLevel="0" collapsed="false">
      <c r="A39" s="166" t="n">
        <f aca="false">DATE(YEAR(A38),MONTH(A38),DAY(A38)+7)</f>
        <v>44465</v>
      </c>
      <c r="B39" s="161" t="n">
        <f aca="false">IF(AND(B38&gt;A38,B38&lt;=A39),B38,DATE(YEAR(A39),MONTH(A39),IF(AND(MONTH(A39)=2,Assumptions!$C$79&gt;28),28,Assumptions!$C$79)))</f>
        <v>44444</v>
      </c>
      <c r="C39" s="180" t="e">
        <f aca="false">H38</f>
        <v>#VALUE!</v>
      </c>
      <c r="D39" s="180" t="n">
        <f aca="true">IF(ISNA(MATCH($A39,Months,0))=TRUE(),0,OFFSET(CashFlow!$B$35,0,MATCH($A39,Months,0),1,1))</f>
        <v>0</v>
      </c>
      <c r="E39" s="181" t="n">
        <f aca="true">IF(AND(B39&gt;A38,B39&lt;=A39),IF($B$6="Yes",0,IF(ROW(D39)-ROW($D$9)&gt;$B$5*52,-PMT($B$4/12,$B$5*12,SUM(OFFSET(D39,0,0,-$B$5*12,1)),0,0),-PMT($B$4/12,$B$5*12,SUM(OFFSET(D39,0,0,ROW($D$8)-ROW(D39),1)),0,0))),0)</f>
        <v>0</v>
      </c>
      <c r="F39" s="181" t="n">
        <f aca="false">IF(AND(B39&gt;A38,B39&lt;=A39),(H38+D39)*$B$4/12,0)</f>
        <v>0</v>
      </c>
      <c r="G39" s="181" t="n">
        <f aca="false">IF($B$6="Yes",0,E39-F39)</f>
        <v>0</v>
      </c>
      <c r="H39" s="182" t="e">
        <f aca="false">IF(ROUND(SUM(C39:D39,-G39),0)=0,0,IF($B$6="Yes",SUM($D$9:D39),SUM(C39:D39,-G39)))</f>
        <v>#VALUE!</v>
      </c>
      <c r="I39" s="183" t="str">
        <f aca="false">IF(E39&gt;0,MAX(I$9:I38)+1,"-")</f>
        <v>-</v>
      </c>
    </row>
    <row r="40" customFormat="false" ht="15.75" hidden="false" customHeight="true" outlineLevel="0" collapsed="false">
      <c r="A40" s="166" t="n">
        <f aca="false">DATE(YEAR(A39),MONTH(A39),DAY(A39)+7)</f>
        <v>44472</v>
      </c>
      <c r="B40" s="161" t="n">
        <f aca="false">IF(AND(B39&gt;A39,B39&lt;=A40),B39,DATE(YEAR(A40),MONTH(A40),IF(AND(MONTH(A40)=2,Assumptions!$C$79&gt;28),28,Assumptions!$C$79)))</f>
        <v>44474</v>
      </c>
      <c r="C40" s="180" t="e">
        <f aca="false">H39</f>
        <v>#VALUE!</v>
      </c>
      <c r="D40" s="180" t="n">
        <f aca="true">IF(ISNA(MATCH($A40,Months,0))=TRUE(),0,OFFSET(CashFlow!$B$35,0,MATCH($A40,Months,0),1,1))</f>
        <v>0</v>
      </c>
      <c r="E40" s="181" t="n">
        <f aca="true">IF(AND(B40&gt;A39,B40&lt;=A40),IF($B$6="Yes",0,IF(ROW(D40)-ROW($D$9)&gt;$B$5*52,-PMT($B$4/12,$B$5*12,SUM(OFFSET(D40,0,0,-$B$5*12,1)),0,0),-PMT($B$4/12,$B$5*12,SUM(OFFSET(D40,0,0,ROW($D$8)-ROW(D40),1)),0,0))),0)</f>
        <v>0</v>
      </c>
      <c r="F40" s="181" t="n">
        <f aca="false">IF(AND(B40&gt;A39,B40&lt;=A40),(H39+D40)*$B$4/12,0)</f>
        <v>0</v>
      </c>
      <c r="G40" s="181" t="n">
        <f aca="false">IF($B$6="Yes",0,E40-F40)</f>
        <v>0</v>
      </c>
      <c r="H40" s="182" t="e">
        <f aca="false">IF(ROUND(SUM(C40:D40,-G40),0)=0,0,IF($B$6="Yes",SUM($D$9:D40),SUM(C40:D40,-G40)))</f>
        <v>#VALUE!</v>
      </c>
      <c r="I40" s="183" t="str">
        <f aca="false">IF(E40&gt;0,MAX(I$9:I39)+1,"-")</f>
        <v>-</v>
      </c>
    </row>
    <row r="41" customFormat="false" ht="15.75" hidden="false" customHeight="true" outlineLevel="0" collapsed="false">
      <c r="A41" s="166" t="n">
        <f aca="false">DATE(YEAR(A40),MONTH(A40),DAY(A40)+7)</f>
        <v>44479</v>
      </c>
      <c r="B41" s="161" t="n">
        <f aca="false">IF(AND(B40&gt;A40,B40&lt;=A41),B40,DATE(YEAR(A41),MONTH(A41),IF(AND(MONTH(A41)=2,Assumptions!$C$79&gt;28),28,Assumptions!$C$79)))</f>
        <v>44474</v>
      </c>
      <c r="C41" s="180" t="e">
        <f aca="false">H40</f>
        <v>#VALUE!</v>
      </c>
      <c r="D41" s="180" t="n">
        <f aca="true">IF(ISNA(MATCH($A41,Months,0))=TRUE(),0,OFFSET(CashFlow!$B$35,0,MATCH($A41,Months,0),1,1))</f>
        <v>0</v>
      </c>
      <c r="E41" s="181" t="e">
        <f aca="true">IF(AND(B41&gt;A40,B41&lt;=A41),IF($B$6="Yes",0,IF(ROW(D41)-ROW($D$9)&gt;$B$5*52,-PMT($B$4/12,$B$5*12,SUM(OFFSET(D41,0,0,-$B$5*12,1)),0,0),-PMT($B$4/12,$B$5*12,SUM(OFFSET(D41,0,0,ROW($D$8)-ROW(D41),1)),0,0))),0)</f>
        <v>#VALUE!</v>
      </c>
      <c r="F41" s="181" t="e">
        <f aca="false">IF(AND(B41&gt;A40,B41&lt;=A41),(H40+D41)*$B$4/12,0)</f>
        <v>#VALUE!</v>
      </c>
      <c r="G41" s="181" t="e">
        <f aca="false">IF($B$6="Yes",0,E41-F41)</f>
        <v>#VALUE!</v>
      </c>
      <c r="H41" s="182" t="e">
        <f aca="false">IF(ROUND(SUM(C41:D41,-G41),0)=0,0,IF($B$6="Yes",SUM($D$9:D41),SUM(C41:D41,-G41)))</f>
        <v>#VALUE!</v>
      </c>
      <c r="I41" s="183" t="e">
        <f aca="false">IF(E41&gt;0,MAX(I$9:I40)+1,"-")</f>
        <v>#VALUE!</v>
      </c>
    </row>
    <row r="42" customFormat="false" ht="15.75" hidden="false" customHeight="true" outlineLevel="0" collapsed="false">
      <c r="A42" s="166" t="n">
        <f aca="false">DATE(YEAR(A41),MONTH(A41),DAY(A41)+7)</f>
        <v>44486</v>
      </c>
      <c r="B42" s="161" t="n">
        <f aca="false">IF(AND(B41&gt;A41,B41&lt;=A42),B41,DATE(YEAR(A42),MONTH(A42),IF(AND(MONTH(A42)=2,Assumptions!$C$79&gt;28),28,Assumptions!$C$79)))</f>
        <v>44474</v>
      </c>
      <c r="C42" s="180" t="e">
        <f aca="false">H41</f>
        <v>#VALUE!</v>
      </c>
      <c r="D42" s="180" t="n">
        <f aca="true">IF(ISNA(MATCH($A42,Months,0))=TRUE(),0,OFFSET(CashFlow!$B$35,0,MATCH($A42,Months,0),1,1))</f>
        <v>0</v>
      </c>
      <c r="E42" s="181" t="n">
        <f aca="true">IF(AND(B42&gt;A41,B42&lt;=A42),IF($B$6="Yes",0,IF(ROW(D42)-ROW($D$9)&gt;$B$5*52,-PMT($B$4/12,$B$5*12,SUM(OFFSET(D42,0,0,-$B$5*12,1)),0,0),-PMT($B$4/12,$B$5*12,SUM(OFFSET(D42,0,0,ROW($D$8)-ROW(D42),1)),0,0))),0)</f>
        <v>0</v>
      </c>
      <c r="F42" s="181" t="n">
        <f aca="false">IF(AND(B42&gt;A41,B42&lt;=A42),(H41+D42)*$B$4/12,0)</f>
        <v>0</v>
      </c>
      <c r="G42" s="181" t="n">
        <f aca="false">IF($B$6="Yes",0,E42-F42)</f>
        <v>0</v>
      </c>
      <c r="H42" s="182" t="e">
        <f aca="false">IF(ROUND(SUM(C42:D42,-G42),0)=0,0,IF($B$6="Yes",SUM($D$9:D42),SUM(C42:D42,-G42)))</f>
        <v>#VALUE!</v>
      </c>
      <c r="I42" s="183" t="str">
        <f aca="false">IF(E42&gt;0,MAX(I$9:I41)+1,"-")</f>
        <v>-</v>
      </c>
    </row>
    <row r="43" customFormat="false" ht="15.75" hidden="false" customHeight="true" outlineLevel="0" collapsed="false">
      <c r="A43" s="166" t="n">
        <f aca="false">DATE(YEAR(A42),MONTH(A42),DAY(A42)+7)</f>
        <v>44493</v>
      </c>
      <c r="B43" s="161" t="n">
        <f aca="false">IF(AND(B42&gt;A42,B42&lt;=A43),B42,DATE(YEAR(A43),MONTH(A43),IF(AND(MONTH(A43)=2,Assumptions!$C$79&gt;28),28,Assumptions!$C$79)))</f>
        <v>44474</v>
      </c>
      <c r="C43" s="180" t="e">
        <f aca="false">H42</f>
        <v>#VALUE!</v>
      </c>
      <c r="D43" s="180" t="n">
        <f aca="true">IF(ISNA(MATCH($A43,Months,0))=TRUE(),0,OFFSET(CashFlow!$B$35,0,MATCH($A43,Months,0),1,1))</f>
        <v>0</v>
      </c>
      <c r="E43" s="181" t="n">
        <f aca="true">IF(AND(B43&gt;A42,B43&lt;=A43),IF($B$6="Yes",0,IF(ROW(D43)-ROW($D$9)&gt;$B$5*52,-PMT($B$4/12,$B$5*12,SUM(OFFSET(D43,0,0,-$B$5*12,1)),0,0),-PMT($B$4/12,$B$5*12,SUM(OFFSET(D43,0,0,ROW($D$8)-ROW(D43),1)),0,0))),0)</f>
        <v>0</v>
      </c>
      <c r="F43" s="181" t="n">
        <f aca="false">IF(AND(B43&gt;A42,B43&lt;=A43),(H42+D43)*$B$4/12,0)</f>
        <v>0</v>
      </c>
      <c r="G43" s="181" t="n">
        <f aca="false">IF($B$6="Yes",0,E43-F43)</f>
        <v>0</v>
      </c>
      <c r="H43" s="182" t="e">
        <f aca="false">IF(ROUND(SUM(C43:D43,-G43),0)=0,0,IF($B$6="Yes",SUM($D$9:D43),SUM(C43:D43,-G43)))</f>
        <v>#VALUE!</v>
      </c>
      <c r="I43" s="183" t="str">
        <f aca="false">IF(E43&gt;0,MAX(I$9:I42)+1,"-")</f>
        <v>-</v>
      </c>
    </row>
    <row r="44" customFormat="false" ht="15.75" hidden="false" customHeight="true" outlineLevel="0" collapsed="false">
      <c r="A44" s="166" t="n">
        <f aca="false">DATE(YEAR(A43),MONTH(A43),DAY(A43)+7)</f>
        <v>44500</v>
      </c>
      <c r="B44" s="161" t="n">
        <f aca="false">IF(AND(B43&gt;A43,B43&lt;=A44),B43,DATE(YEAR(A44),MONTH(A44),IF(AND(MONTH(A44)=2,Assumptions!$C$79&gt;28),28,Assumptions!$C$79)))</f>
        <v>44474</v>
      </c>
      <c r="C44" s="180" t="e">
        <f aca="false">H43</f>
        <v>#VALUE!</v>
      </c>
      <c r="D44" s="180" t="n">
        <f aca="true">IF(ISNA(MATCH($A44,Months,0))=TRUE(),0,OFFSET(CashFlow!$B$35,0,MATCH($A44,Months,0),1,1))</f>
        <v>0</v>
      </c>
      <c r="E44" s="181" t="n">
        <f aca="true">IF(AND(B44&gt;A43,B44&lt;=A44),IF($B$6="Yes",0,IF(ROW(D44)-ROW($D$9)&gt;$B$5*52,-PMT($B$4/12,$B$5*12,SUM(OFFSET(D44,0,0,-$B$5*12,1)),0,0),-PMT($B$4/12,$B$5*12,SUM(OFFSET(D44,0,0,ROW($D$8)-ROW(D44),1)),0,0))),0)</f>
        <v>0</v>
      </c>
      <c r="F44" s="181" t="n">
        <f aca="false">IF(AND(B44&gt;A43,B44&lt;=A44),(H43+D44)*$B$4/12,0)</f>
        <v>0</v>
      </c>
      <c r="G44" s="181" t="n">
        <f aca="false">IF($B$6="Yes",0,E44-F44)</f>
        <v>0</v>
      </c>
      <c r="H44" s="182" t="e">
        <f aca="false">IF(ROUND(SUM(C44:D44,-G44),0)=0,0,IF($B$6="Yes",SUM($D$9:D44),SUM(C44:D44,-G44)))</f>
        <v>#VALUE!</v>
      </c>
      <c r="I44" s="183" t="str">
        <f aca="false">IF(E44&gt;0,MAX(I$9:I43)+1,"-")</f>
        <v>-</v>
      </c>
    </row>
    <row r="45" customFormat="false" ht="15.75" hidden="false" customHeight="true" outlineLevel="0" collapsed="false">
      <c r="A45" s="166" t="n">
        <f aca="false">DATE(YEAR(A44),MONTH(A44),DAY(A44)+7)</f>
        <v>44507</v>
      </c>
      <c r="B45" s="161" t="n">
        <f aca="false">IF(AND(B44&gt;A44,B44&lt;=A45),B44,DATE(YEAR(A45),MONTH(A45),IF(AND(MONTH(A45)=2,Assumptions!$C$79&gt;28),28,Assumptions!$C$79)))</f>
        <v>44505</v>
      </c>
      <c r="C45" s="180" t="e">
        <f aca="false">H44</f>
        <v>#VALUE!</v>
      </c>
      <c r="D45" s="180" t="n">
        <f aca="true">IF(ISNA(MATCH($A45,Months,0))=TRUE(),0,OFFSET(CashFlow!$B$35,0,MATCH($A45,Months,0),1,1))</f>
        <v>0</v>
      </c>
      <c r="E45" s="181" t="e">
        <f aca="true">IF(AND(B45&gt;A44,B45&lt;=A45),IF($B$6="Yes",0,IF(ROW(D45)-ROW($D$9)&gt;$B$5*52,-PMT($B$4/12,$B$5*12,SUM(OFFSET(D45,0,0,-$B$5*12,1)),0,0),-PMT($B$4/12,$B$5*12,SUM(OFFSET(D45,0,0,ROW($D$8)-ROW(D45),1)),0,0))),0)</f>
        <v>#VALUE!</v>
      </c>
      <c r="F45" s="181" t="e">
        <f aca="false">IF(AND(B45&gt;A44,B45&lt;=A45),(H44+D45)*$B$4/12,0)</f>
        <v>#VALUE!</v>
      </c>
      <c r="G45" s="181" t="e">
        <f aca="false">IF($B$6="Yes",0,E45-F45)</f>
        <v>#VALUE!</v>
      </c>
      <c r="H45" s="182" t="e">
        <f aca="false">IF(ROUND(SUM(C45:D45,-G45),0)=0,0,IF($B$6="Yes",SUM($D$9:D45),SUM(C45:D45,-G45)))</f>
        <v>#VALUE!</v>
      </c>
      <c r="I45" s="183" t="e">
        <f aca="false">IF(E45&gt;0,MAX(I$9:I44)+1,"-")</f>
        <v>#VALUE!</v>
      </c>
    </row>
    <row r="46" customFormat="false" ht="15.75" hidden="false" customHeight="true" outlineLevel="0" collapsed="false">
      <c r="A46" s="166" t="n">
        <f aca="false">DATE(YEAR(A45),MONTH(A45),DAY(A45)+7)</f>
        <v>44514</v>
      </c>
      <c r="B46" s="161" t="n">
        <f aca="false">IF(AND(B45&gt;A45,B45&lt;=A46),B45,DATE(YEAR(A46),MONTH(A46),IF(AND(MONTH(A46)=2,Assumptions!$C$79&gt;28),28,Assumptions!$C$79)))</f>
        <v>44505</v>
      </c>
      <c r="C46" s="180" t="e">
        <f aca="false">H45</f>
        <v>#VALUE!</v>
      </c>
      <c r="D46" s="180" t="n">
        <f aca="true">IF(ISNA(MATCH($A46,Months,0))=TRUE(),0,OFFSET(CashFlow!$B$35,0,MATCH($A46,Months,0),1,1))</f>
        <v>0</v>
      </c>
      <c r="E46" s="181" t="n">
        <f aca="true">IF(AND(B46&gt;A45,B46&lt;=A46),IF($B$6="Yes",0,IF(ROW(D46)-ROW($D$9)&gt;$B$5*52,-PMT($B$4/12,$B$5*12,SUM(OFFSET(D46,0,0,-$B$5*12,1)),0,0),-PMT($B$4/12,$B$5*12,SUM(OFFSET(D46,0,0,ROW($D$8)-ROW(D46),1)),0,0))),0)</f>
        <v>0</v>
      </c>
      <c r="F46" s="181" t="n">
        <f aca="false">IF(AND(B46&gt;A45,B46&lt;=A46),(H45+D46)*$B$4/12,0)</f>
        <v>0</v>
      </c>
      <c r="G46" s="181" t="n">
        <f aca="false">IF($B$6="Yes",0,E46-F46)</f>
        <v>0</v>
      </c>
      <c r="H46" s="182" t="e">
        <f aca="false">IF(ROUND(SUM(C46:D46,-G46),0)=0,0,IF($B$6="Yes",SUM($D$9:D46),SUM(C46:D46,-G46)))</f>
        <v>#VALUE!</v>
      </c>
      <c r="I46" s="183" t="str">
        <f aca="false">IF(E46&gt;0,MAX(I$9:I45)+1,"-")</f>
        <v>-</v>
      </c>
    </row>
    <row r="47" customFormat="false" ht="15.75" hidden="false" customHeight="true" outlineLevel="0" collapsed="false">
      <c r="A47" s="166" t="n">
        <f aca="false">DATE(YEAR(A46),MONTH(A46),DAY(A46)+7)</f>
        <v>44521</v>
      </c>
      <c r="B47" s="161" t="n">
        <f aca="false">IF(AND(B46&gt;A46,B46&lt;=A47),B46,DATE(YEAR(A47),MONTH(A47),IF(AND(MONTH(A47)=2,Assumptions!$C$79&gt;28),28,Assumptions!$C$79)))</f>
        <v>44505</v>
      </c>
      <c r="C47" s="180" t="e">
        <f aca="false">H46</f>
        <v>#VALUE!</v>
      </c>
      <c r="D47" s="180" t="n">
        <f aca="true">IF(ISNA(MATCH($A47,Months,0))=TRUE(),0,OFFSET(CashFlow!$B$35,0,MATCH($A47,Months,0),1,1))</f>
        <v>0</v>
      </c>
      <c r="E47" s="181" t="n">
        <f aca="true">IF(AND(B47&gt;A46,B47&lt;=A47),IF($B$6="Yes",0,IF(ROW(D47)-ROW($D$9)&gt;$B$5*52,-PMT($B$4/12,$B$5*12,SUM(OFFSET(D47,0,0,-$B$5*12,1)),0,0),-PMT($B$4/12,$B$5*12,SUM(OFFSET(D47,0,0,ROW($D$8)-ROW(D47),1)),0,0))),0)</f>
        <v>0</v>
      </c>
      <c r="F47" s="181" t="n">
        <f aca="false">IF(AND(B47&gt;A46,B47&lt;=A47),(H46+D47)*$B$4/12,0)</f>
        <v>0</v>
      </c>
      <c r="G47" s="181" t="n">
        <f aca="false">IF($B$6="Yes",0,E47-F47)</f>
        <v>0</v>
      </c>
      <c r="H47" s="182" t="e">
        <f aca="false">IF(ROUND(SUM(C47:D47,-G47),0)=0,0,IF($B$6="Yes",SUM($D$9:D47),SUM(C47:D47,-G47)))</f>
        <v>#VALUE!</v>
      </c>
      <c r="I47" s="183" t="str">
        <f aca="false">IF(E47&gt;0,MAX(I$9:I46)+1,"-")</f>
        <v>-</v>
      </c>
    </row>
    <row r="48" customFormat="false" ht="15.75" hidden="false" customHeight="true" outlineLevel="0" collapsed="false">
      <c r="A48" s="166" t="n">
        <f aca="false">DATE(YEAR(A47),MONTH(A47),DAY(A47)+7)</f>
        <v>44528</v>
      </c>
      <c r="B48" s="161" t="n">
        <f aca="false">IF(AND(B47&gt;A47,B47&lt;=A48),B47,DATE(YEAR(A48),MONTH(A48),IF(AND(MONTH(A48)=2,Assumptions!$C$79&gt;28),28,Assumptions!$C$79)))</f>
        <v>44505</v>
      </c>
      <c r="C48" s="180" t="e">
        <f aca="false">H47</f>
        <v>#VALUE!</v>
      </c>
      <c r="D48" s="180" t="n">
        <f aca="true">IF(ISNA(MATCH($A48,Months,0))=TRUE(),0,OFFSET(CashFlow!$B$35,0,MATCH($A48,Months,0),1,1))</f>
        <v>0</v>
      </c>
      <c r="E48" s="181" t="n">
        <f aca="true">IF(AND(B48&gt;A47,B48&lt;=A48),IF($B$6="Yes",0,IF(ROW(D48)-ROW($D$9)&gt;$B$5*52,-PMT($B$4/12,$B$5*12,SUM(OFFSET(D48,0,0,-$B$5*12,1)),0,0),-PMT($B$4/12,$B$5*12,SUM(OFFSET(D48,0,0,ROW($D$8)-ROW(D48),1)),0,0))),0)</f>
        <v>0</v>
      </c>
      <c r="F48" s="181" t="n">
        <f aca="false">IF(AND(B48&gt;A47,B48&lt;=A48),(H47+D48)*$B$4/12,0)</f>
        <v>0</v>
      </c>
      <c r="G48" s="181" t="n">
        <f aca="false">IF($B$6="Yes",0,E48-F48)</f>
        <v>0</v>
      </c>
      <c r="H48" s="182" t="e">
        <f aca="false">IF(ROUND(SUM(C48:D48,-G48),0)=0,0,IF($B$6="Yes",SUM($D$9:D48),SUM(C48:D48,-G48)))</f>
        <v>#VALUE!</v>
      </c>
      <c r="I48" s="183" t="str">
        <f aca="false">IF(E48&gt;0,MAX(I$9:I47)+1,"-")</f>
        <v>-</v>
      </c>
    </row>
    <row r="49" customFormat="false" ht="15.75" hidden="false" customHeight="true" outlineLevel="0" collapsed="false">
      <c r="A49" s="166" t="n">
        <f aca="false">DATE(YEAR(A48),MONTH(A48),DAY(A48)+7)</f>
        <v>44535</v>
      </c>
      <c r="B49" s="161" t="n">
        <f aca="false">IF(AND(B48&gt;A48,B48&lt;=A49),B48,DATE(YEAR(A49),MONTH(A49),IF(AND(MONTH(A49)=2,Assumptions!$C$79&gt;28),28,Assumptions!$C$79)))</f>
        <v>44535</v>
      </c>
      <c r="C49" s="180" t="e">
        <f aca="false">H48</f>
        <v>#VALUE!</v>
      </c>
      <c r="D49" s="180" t="n">
        <f aca="true">IF(ISNA(MATCH($A49,Months,0))=TRUE(),0,OFFSET(CashFlow!$B$35,0,MATCH($A49,Months,0),1,1))</f>
        <v>0</v>
      </c>
      <c r="E49" s="181" t="e">
        <f aca="true">IF(AND(B49&gt;A48,B49&lt;=A49),IF($B$6="Yes",0,IF(ROW(D49)-ROW($D$9)&gt;$B$5*52,-PMT($B$4/12,$B$5*12,SUM(OFFSET(D49,0,0,-$B$5*12,1)),0,0),-PMT($B$4/12,$B$5*12,SUM(OFFSET(D49,0,0,ROW($D$8)-ROW(D49),1)),0,0))),0)</f>
        <v>#VALUE!</v>
      </c>
      <c r="F49" s="181" t="e">
        <f aca="false">IF(AND(B49&gt;A48,B49&lt;=A49),(H48+D49)*$B$4/12,0)</f>
        <v>#VALUE!</v>
      </c>
      <c r="G49" s="181" t="e">
        <f aca="false">IF($B$6="Yes",0,E49-F49)</f>
        <v>#VALUE!</v>
      </c>
      <c r="H49" s="182" t="e">
        <f aca="false">IF(ROUND(SUM(C49:D49,-G49),0)=0,0,IF($B$6="Yes",SUM($D$9:D49),SUM(C49:D49,-G49)))</f>
        <v>#VALUE!</v>
      </c>
      <c r="I49" s="183" t="e">
        <f aca="false">IF(E49&gt;0,MAX(I$9:I48)+1,"-")</f>
        <v>#VALUE!</v>
      </c>
    </row>
    <row r="50" customFormat="false" ht="15.75" hidden="false" customHeight="true" outlineLevel="0" collapsed="false">
      <c r="A50" s="166" t="n">
        <f aca="false">DATE(YEAR(A49),MONTH(A49),DAY(A49)+7)</f>
        <v>44542</v>
      </c>
      <c r="B50" s="161" t="n">
        <f aca="false">IF(AND(B49&gt;A49,B49&lt;=A50),B49,DATE(YEAR(A50),MONTH(A50),IF(AND(MONTH(A50)=2,Assumptions!$C$79&gt;28),28,Assumptions!$C$79)))</f>
        <v>44535</v>
      </c>
      <c r="C50" s="180" t="e">
        <f aca="false">H49</f>
        <v>#VALUE!</v>
      </c>
      <c r="D50" s="180" t="n">
        <f aca="true">IF(ISNA(MATCH($A50,Months,0))=TRUE(),0,OFFSET(CashFlow!$B$35,0,MATCH($A50,Months,0),1,1))</f>
        <v>0</v>
      </c>
      <c r="E50" s="181" t="n">
        <f aca="true">IF(AND(B50&gt;A49,B50&lt;=A50),IF($B$6="Yes",0,IF(ROW(D50)-ROW($D$9)&gt;$B$5*52,-PMT($B$4/12,$B$5*12,SUM(OFFSET(D50,0,0,-$B$5*12,1)),0,0),-PMT($B$4/12,$B$5*12,SUM(OFFSET(D50,0,0,ROW($D$8)-ROW(D50),1)),0,0))),0)</f>
        <v>0</v>
      </c>
      <c r="F50" s="181" t="n">
        <f aca="false">IF(AND(B50&gt;A49,B50&lt;=A50),(H49+D50)*$B$4/12,0)</f>
        <v>0</v>
      </c>
      <c r="G50" s="181" t="n">
        <f aca="false">IF($B$6="Yes",0,E50-F50)</f>
        <v>0</v>
      </c>
      <c r="H50" s="182" t="e">
        <f aca="false">IF(ROUND(SUM(C50:D50,-G50),0)=0,0,IF($B$6="Yes",SUM($D$9:D50),SUM(C50:D50,-G50)))</f>
        <v>#VALUE!</v>
      </c>
      <c r="I50" s="183" t="str">
        <f aca="false">IF(E50&gt;0,MAX(I$9:I49)+1,"-")</f>
        <v>-</v>
      </c>
    </row>
    <row r="51" customFormat="false" ht="15.75" hidden="false" customHeight="true" outlineLevel="0" collapsed="false">
      <c r="A51" s="166" t="n">
        <f aca="false">DATE(YEAR(A50),MONTH(A50),DAY(A50)+7)</f>
        <v>44549</v>
      </c>
      <c r="B51" s="161" t="n">
        <f aca="false">IF(AND(B50&gt;A50,B50&lt;=A51),B50,DATE(YEAR(A51),MONTH(A51),IF(AND(MONTH(A51)=2,Assumptions!$C$79&gt;28),28,Assumptions!$C$79)))</f>
        <v>44535</v>
      </c>
      <c r="C51" s="180" t="e">
        <f aca="false">H50</f>
        <v>#VALUE!</v>
      </c>
      <c r="D51" s="180" t="n">
        <f aca="true">IF(ISNA(MATCH($A51,Months,0))=TRUE(),0,OFFSET(CashFlow!$B$35,0,MATCH($A51,Months,0),1,1))</f>
        <v>0</v>
      </c>
      <c r="E51" s="181" t="n">
        <f aca="true">IF(AND(B51&gt;A50,B51&lt;=A51),IF($B$6="Yes",0,IF(ROW(D51)-ROW($D$9)&gt;$B$5*52,-PMT($B$4/12,$B$5*12,SUM(OFFSET(D51,0,0,-$B$5*12,1)),0,0),-PMT($B$4/12,$B$5*12,SUM(OFFSET(D51,0,0,ROW($D$8)-ROW(D51),1)),0,0))),0)</f>
        <v>0</v>
      </c>
      <c r="F51" s="181" t="n">
        <f aca="false">IF(AND(B51&gt;A50,B51&lt;=A51),(H50+D51)*$B$4/12,0)</f>
        <v>0</v>
      </c>
      <c r="G51" s="181" t="n">
        <f aca="false">IF($B$6="Yes",0,E51-F51)</f>
        <v>0</v>
      </c>
      <c r="H51" s="182" t="e">
        <f aca="false">IF(ROUND(SUM(C51:D51,-G51),0)=0,0,IF($B$6="Yes",SUM($D$9:D51),SUM(C51:D51,-G51)))</f>
        <v>#VALUE!</v>
      </c>
      <c r="I51" s="183" t="str">
        <f aca="false">IF(E51&gt;0,MAX(I$9:I50)+1,"-")</f>
        <v>-</v>
      </c>
    </row>
    <row r="52" customFormat="false" ht="15.75" hidden="false" customHeight="true" outlineLevel="0" collapsed="false">
      <c r="A52" s="166" t="n">
        <f aca="false">DATE(YEAR(A51),MONTH(A51),DAY(A51)+7)</f>
        <v>44556</v>
      </c>
      <c r="B52" s="161" t="n">
        <f aca="false">IF(AND(B51&gt;A51,B51&lt;=A52),B51,DATE(YEAR(A52),MONTH(A52),IF(AND(MONTH(A52)=2,Assumptions!$C$79&gt;28),28,Assumptions!$C$79)))</f>
        <v>44535</v>
      </c>
      <c r="C52" s="180" t="e">
        <f aca="false">H51</f>
        <v>#VALUE!</v>
      </c>
      <c r="D52" s="180" t="n">
        <f aca="true">IF(ISNA(MATCH($A52,Months,0))=TRUE(),0,OFFSET(CashFlow!$B$35,0,MATCH($A52,Months,0),1,1))</f>
        <v>0</v>
      </c>
      <c r="E52" s="181" t="n">
        <f aca="true">IF(AND(B52&gt;A51,B52&lt;=A52),IF($B$6="Yes",0,IF(ROW(D52)-ROW($D$9)&gt;$B$5*52,-PMT($B$4/12,$B$5*12,SUM(OFFSET(D52,0,0,-$B$5*12,1)),0,0),-PMT($B$4/12,$B$5*12,SUM(OFFSET(D52,0,0,ROW($D$8)-ROW(D52),1)),0,0))),0)</f>
        <v>0</v>
      </c>
      <c r="F52" s="181" t="n">
        <f aca="false">IF(AND(B52&gt;A51,B52&lt;=A52),(H51+D52)*$B$4/12,0)</f>
        <v>0</v>
      </c>
      <c r="G52" s="181" t="n">
        <f aca="false">IF($B$6="Yes",0,E52-F52)</f>
        <v>0</v>
      </c>
      <c r="H52" s="182" t="e">
        <f aca="false">IF(ROUND(SUM(C52:D52,-G52),0)=0,0,IF($B$6="Yes",SUM($D$9:D52),SUM(C52:D52,-G52)))</f>
        <v>#VALUE!</v>
      </c>
      <c r="I52" s="183" t="str">
        <f aca="false">IF(E52&gt;0,MAX(I$9:I51)+1,"-")</f>
        <v>-</v>
      </c>
    </row>
    <row r="53" customFormat="false" ht="15.75" hidden="false" customHeight="true" outlineLevel="0" collapsed="false">
      <c r="A53" s="166" t="n">
        <f aca="false">DATE(YEAR(A52),MONTH(A52),DAY(A52)+7)</f>
        <v>44563</v>
      </c>
      <c r="B53" s="161" t="n">
        <f aca="false">IF(AND(B52&gt;A52,B52&lt;=A53),B52,DATE(YEAR(A53),MONTH(A53),IF(AND(MONTH(A53)=2,Assumptions!$C$79&gt;28),28,Assumptions!$C$79)))</f>
        <v>44566</v>
      </c>
      <c r="C53" s="180" t="e">
        <f aca="false">H52</f>
        <v>#VALUE!</v>
      </c>
      <c r="D53" s="180" t="n">
        <f aca="true">IF(ISNA(MATCH($A53,Months,0))=TRUE(),0,OFFSET(CashFlow!$B$35,0,MATCH($A53,Months,0),1,1))</f>
        <v>0</v>
      </c>
      <c r="E53" s="181" t="n">
        <f aca="true">IF(AND(B53&gt;A52,B53&lt;=A53),IF($B$6="Yes",0,IF(ROW(D53)-ROW($D$9)&gt;$B$5*52,-PMT($B$4/12,$B$5*12,SUM(OFFSET(D53,0,0,-$B$5*12,1)),0,0),-PMT($B$4/12,$B$5*12,SUM(OFFSET(D53,0,0,ROW($D$8)-ROW(D53),1)),0,0))),0)</f>
        <v>0</v>
      </c>
      <c r="F53" s="181" t="n">
        <f aca="false">IF(AND(B53&gt;A52,B53&lt;=A53),(H52+D53)*$B$4/12,0)</f>
        <v>0</v>
      </c>
      <c r="G53" s="181" t="n">
        <f aca="false">IF($B$6="Yes",0,E53-F53)</f>
        <v>0</v>
      </c>
      <c r="H53" s="182" t="e">
        <f aca="false">IF(ROUND(SUM(C53:D53,-G53),0)=0,0,IF($B$6="Yes",SUM($D$9:D53),SUM(C53:D53,-G53)))</f>
        <v>#VALUE!</v>
      </c>
      <c r="I53" s="183" t="str">
        <f aca="false">IF(E53&gt;0,MAX(I$9:I52)+1,"-")</f>
        <v>-</v>
      </c>
    </row>
    <row r="54" customFormat="false" ht="15.75" hidden="false" customHeight="true" outlineLevel="0" collapsed="false">
      <c r="A54" s="166" t="n">
        <f aca="false">DATE(YEAR(A53),MONTH(A53),DAY(A53)+7)</f>
        <v>44570</v>
      </c>
      <c r="B54" s="161" t="n">
        <f aca="false">IF(AND(B53&gt;A53,B53&lt;=A54),B53,DATE(YEAR(A54),MONTH(A54),IF(AND(MONTH(A54)=2,Assumptions!$C$79&gt;28),28,Assumptions!$C$79)))</f>
        <v>44566</v>
      </c>
      <c r="C54" s="180" t="e">
        <f aca="false">H53</f>
        <v>#VALUE!</v>
      </c>
      <c r="D54" s="180" t="n">
        <f aca="true">IF(ISNA(MATCH($A54,Months,0))=TRUE(),0,OFFSET(CashFlow!$B$35,0,MATCH($A54,Months,0),1,1))</f>
        <v>0</v>
      </c>
      <c r="E54" s="181" t="e">
        <f aca="true">IF(AND(B54&gt;A53,B54&lt;=A54),IF($B$6="Yes",0,IF(ROW(D54)-ROW($D$9)&gt;$B$5*52,-PMT($B$4/12,$B$5*12,SUM(OFFSET(D54,0,0,-$B$5*12,1)),0,0),-PMT($B$4/12,$B$5*12,SUM(OFFSET(D54,0,0,ROW($D$8)-ROW(D54),1)),0,0))),0)</f>
        <v>#VALUE!</v>
      </c>
      <c r="F54" s="181" t="e">
        <f aca="false">IF(AND(B54&gt;A53,B54&lt;=A54),(H53+D54)*$B$4/12,0)</f>
        <v>#VALUE!</v>
      </c>
      <c r="G54" s="181" t="e">
        <f aca="false">IF($B$6="Yes",0,E54-F54)</f>
        <v>#VALUE!</v>
      </c>
      <c r="H54" s="182" t="e">
        <f aca="false">IF(ROUND(SUM(C54:D54,-G54),0)=0,0,IF($B$6="Yes",SUM($D$9:D54),SUM(C54:D54,-G54)))</f>
        <v>#VALUE!</v>
      </c>
      <c r="I54" s="183" t="e">
        <f aca="false">IF(E54&gt;0,MAX(I$9:I53)+1,"-")</f>
        <v>#VALUE!</v>
      </c>
    </row>
    <row r="55" customFormat="false" ht="15.75" hidden="false" customHeight="true" outlineLevel="0" collapsed="false">
      <c r="A55" s="166" t="n">
        <f aca="false">DATE(YEAR(A54),MONTH(A54),DAY(A54)+7)</f>
        <v>44577</v>
      </c>
      <c r="B55" s="161" t="n">
        <f aca="false">IF(AND(B54&gt;A54,B54&lt;=A55),B54,DATE(YEAR(A55),MONTH(A55),IF(AND(MONTH(A55)=2,Assumptions!$C$79&gt;28),28,Assumptions!$C$79)))</f>
        <v>44566</v>
      </c>
      <c r="C55" s="180" t="e">
        <f aca="false">H54</f>
        <v>#VALUE!</v>
      </c>
      <c r="D55" s="180" t="n">
        <f aca="true">IF(ISNA(MATCH($A55,Months,0))=TRUE(),0,OFFSET(CashFlow!$B$35,0,MATCH($A55,Months,0),1,1))</f>
        <v>0</v>
      </c>
      <c r="E55" s="181" t="n">
        <f aca="true">IF(AND(B55&gt;A54,B55&lt;=A55),IF($B$6="Yes",0,IF(ROW(D55)-ROW($D$9)&gt;$B$5*52,-PMT($B$4/12,$B$5*12,SUM(OFFSET(D55,0,0,-$B$5*12,1)),0,0),-PMT($B$4/12,$B$5*12,SUM(OFFSET(D55,0,0,ROW($D$8)-ROW(D55),1)),0,0))),0)</f>
        <v>0</v>
      </c>
      <c r="F55" s="181" t="n">
        <f aca="false">IF(AND(B55&gt;A54,B55&lt;=A55),(H54+D55)*$B$4/12,0)</f>
        <v>0</v>
      </c>
      <c r="G55" s="181" t="n">
        <f aca="false">IF($B$6="Yes",0,E55-F55)</f>
        <v>0</v>
      </c>
      <c r="H55" s="182" t="e">
        <f aca="false">IF(ROUND(SUM(C55:D55,-G55),0)=0,0,IF($B$6="Yes",SUM($D$9:D55),SUM(C55:D55,-G55)))</f>
        <v>#VALUE!</v>
      </c>
      <c r="I55" s="183" t="str">
        <f aca="false">IF(E55&gt;0,MAX(I$9:I54)+1,"-")</f>
        <v>-</v>
      </c>
    </row>
    <row r="56" customFormat="false" ht="15.75" hidden="false" customHeight="true" outlineLevel="0" collapsed="false">
      <c r="A56" s="166" t="n">
        <f aca="false">DATE(YEAR(A55),MONTH(A55),DAY(A55)+7)</f>
        <v>44584</v>
      </c>
      <c r="B56" s="161" t="n">
        <f aca="false">IF(AND(B55&gt;A55,B55&lt;=A56),B55,DATE(YEAR(A56),MONTH(A56),IF(AND(MONTH(A56)=2,Assumptions!$C$79&gt;28),28,Assumptions!$C$79)))</f>
        <v>44566</v>
      </c>
      <c r="C56" s="180" t="e">
        <f aca="false">H55</f>
        <v>#VALUE!</v>
      </c>
      <c r="D56" s="180" t="n">
        <f aca="true">IF(ISNA(MATCH($A56,Months,0))=TRUE(),0,OFFSET(CashFlow!$B$35,0,MATCH($A56,Months,0),1,1))</f>
        <v>0</v>
      </c>
      <c r="E56" s="181" t="n">
        <f aca="true">IF(AND(B56&gt;A55,B56&lt;=A56),IF($B$6="Yes",0,IF(ROW(D56)-ROW($D$9)&gt;$B$5*52,-PMT($B$4/12,$B$5*12,SUM(OFFSET(D56,0,0,-$B$5*12,1)),0,0),-PMT($B$4/12,$B$5*12,SUM(OFFSET(D56,0,0,ROW($D$8)-ROW(D56),1)),0,0))),0)</f>
        <v>0</v>
      </c>
      <c r="F56" s="181" t="n">
        <f aca="false">IF(AND(B56&gt;A55,B56&lt;=A56),(H55+D56)*$B$4/12,0)</f>
        <v>0</v>
      </c>
      <c r="G56" s="181" t="n">
        <f aca="false">IF($B$6="Yes",0,E56-F56)</f>
        <v>0</v>
      </c>
      <c r="H56" s="182" t="e">
        <f aca="false">IF(ROUND(SUM(C56:D56,-G56),0)=0,0,IF($B$6="Yes",SUM($D$9:D56),SUM(C56:D56,-G56)))</f>
        <v>#VALUE!</v>
      </c>
      <c r="I56" s="183" t="str">
        <f aca="false">IF(E56&gt;0,MAX(I$9:I55)+1,"-")</f>
        <v>-</v>
      </c>
    </row>
    <row r="57" customFormat="false" ht="15.75" hidden="false" customHeight="true" outlineLevel="0" collapsed="false">
      <c r="A57" s="166" t="n">
        <f aca="false">DATE(YEAR(A56),MONTH(A56),DAY(A56)+7)</f>
        <v>44591</v>
      </c>
      <c r="B57" s="161" t="n">
        <f aca="false">IF(AND(B56&gt;A56,B56&lt;=A57),B56,DATE(YEAR(A57),MONTH(A57),IF(AND(MONTH(A57)=2,Assumptions!$C$79&gt;28),28,Assumptions!$C$79)))</f>
        <v>44566</v>
      </c>
      <c r="C57" s="180" t="e">
        <f aca="false">H56</f>
        <v>#VALUE!</v>
      </c>
      <c r="D57" s="180" t="n">
        <f aca="true">IF(ISNA(MATCH($A57,Months,0))=TRUE(),0,OFFSET(CashFlow!$B$35,0,MATCH($A57,Months,0),1,1))</f>
        <v>0</v>
      </c>
      <c r="E57" s="181" t="n">
        <f aca="true">IF(AND(B57&gt;A56,B57&lt;=A57),IF($B$6="Yes",0,IF(ROW(D57)-ROW($D$9)&gt;$B$5*52,-PMT($B$4/12,$B$5*12,SUM(OFFSET(D57,0,0,-$B$5*12,1)),0,0),-PMT($B$4/12,$B$5*12,SUM(OFFSET(D57,0,0,ROW($D$8)-ROW(D57),1)),0,0))),0)</f>
        <v>0</v>
      </c>
      <c r="F57" s="181" t="n">
        <f aca="false">IF(AND(B57&gt;A56,B57&lt;=A57),(H56+D57)*$B$4/12,0)</f>
        <v>0</v>
      </c>
      <c r="G57" s="181" t="n">
        <f aca="false">IF($B$6="Yes",0,E57-F57)</f>
        <v>0</v>
      </c>
      <c r="H57" s="182" t="e">
        <f aca="false">IF(ROUND(SUM(C57:D57,-G57),0)=0,0,IF($B$6="Yes",SUM($D$9:D57),SUM(C57:D57,-G57)))</f>
        <v>#VALUE!</v>
      </c>
      <c r="I57" s="183" t="str">
        <f aca="false">IF(E57&gt;0,MAX(I$9:I56)+1,"-")</f>
        <v>-</v>
      </c>
    </row>
    <row r="58" customFormat="false" ht="15.75" hidden="false" customHeight="true" outlineLevel="0" collapsed="false">
      <c r="A58" s="166" t="n">
        <f aca="false">DATE(YEAR(A57),MONTH(A57),DAY(A57)+7)</f>
        <v>44598</v>
      </c>
      <c r="B58" s="161" t="n">
        <f aca="false">IF(AND(B57&gt;A57,B57&lt;=A58),B57,DATE(YEAR(A58),MONTH(A58),IF(AND(MONTH(A58)=2,Assumptions!$C$79&gt;28),28,Assumptions!$C$79)))</f>
        <v>44597</v>
      </c>
      <c r="C58" s="180" t="e">
        <f aca="false">H57</f>
        <v>#VALUE!</v>
      </c>
      <c r="D58" s="180" t="n">
        <f aca="true">IF(ISNA(MATCH($A58,Months,0))=TRUE(),0,OFFSET(CashFlow!$B$35,0,MATCH($A58,Months,0),1,1))</f>
        <v>0</v>
      </c>
      <c r="E58" s="181" t="e">
        <f aca="true">IF(AND(B58&gt;A57,B58&lt;=A58),IF($B$6="Yes",0,IF(ROW(D58)-ROW($D$9)&gt;$B$5*52,-PMT($B$4/12,$B$5*12,SUM(OFFSET(D58,0,0,-$B$5*12,1)),0,0),-PMT($B$4/12,$B$5*12,SUM(OFFSET(D58,0,0,ROW($D$8)-ROW(D58),1)),0,0))),0)</f>
        <v>#VALUE!</v>
      </c>
      <c r="F58" s="181" t="e">
        <f aca="false">IF(AND(B58&gt;A57,B58&lt;=A58),(H57+D58)*$B$4/12,0)</f>
        <v>#VALUE!</v>
      </c>
      <c r="G58" s="181" t="e">
        <f aca="false">IF($B$6="Yes",0,E58-F58)</f>
        <v>#VALUE!</v>
      </c>
      <c r="H58" s="182" t="e">
        <f aca="false">IF(ROUND(SUM(C58:D58,-G58),0)=0,0,IF($B$6="Yes",SUM($D$9:D58),SUM(C58:D58,-G58)))</f>
        <v>#VALUE!</v>
      </c>
      <c r="I58" s="183" t="e">
        <f aca="false">IF(E58&gt;0,MAX(I$9:I57)+1,"-")</f>
        <v>#VALUE!</v>
      </c>
    </row>
    <row r="59" customFormat="false" ht="15.75" hidden="false" customHeight="true" outlineLevel="0" collapsed="false">
      <c r="A59" s="166" t="n">
        <f aca="false">DATE(YEAR(A58),MONTH(A58),DAY(A58)+7)</f>
        <v>44605</v>
      </c>
      <c r="B59" s="161" t="n">
        <f aca="false">IF(AND(B58&gt;A58,B58&lt;=A59),B58,DATE(YEAR(A59),MONTH(A59),IF(AND(MONTH(A59)=2,Assumptions!$C$79&gt;28),28,Assumptions!$C$79)))</f>
        <v>44597</v>
      </c>
      <c r="C59" s="180" t="e">
        <f aca="false">H58</f>
        <v>#VALUE!</v>
      </c>
      <c r="D59" s="180" t="n">
        <f aca="true">IF(ISNA(MATCH($A59,Months,0))=TRUE(),0,OFFSET(CashFlow!$B$35,0,MATCH($A59,Months,0),1,1))</f>
        <v>0</v>
      </c>
      <c r="E59" s="181" t="n">
        <f aca="true">IF(AND(B59&gt;A58,B59&lt;=A59),IF($B$6="Yes",0,IF(ROW(D59)-ROW($D$9)&gt;$B$5*52,-PMT($B$4/12,$B$5*12,SUM(OFFSET(D59,0,0,-$B$5*12,1)),0,0),-PMT($B$4/12,$B$5*12,SUM(OFFSET(D59,0,0,ROW($D$8)-ROW(D59),1)),0,0))),0)</f>
        <v>0</v>
      </c>
      <c r="F59" s="181" t="n">
        <f aca="false">IF(AND(B59&gt;A58,B59&lt;=A59),(H58+D59)*$B$4/12,0)</f>
        <v>0</v>
      </c>
      <c r="G59" s="181" t="n">
        <f aca="false">IF($B$6="Yes",0,E59-F59)</f>
        <v>0</v>
      </c>
      <c r="H59" s="182" t="e">
        <f aca="false">IF(ROUND(SUM(C59:D59,-G59),0)=0,0,IF($B$6="Yes",SUM($D$9:D59),SUM(C59:D59,-G59)))</f>
        <v>#VALUE!</v>
      </c>
      <c r="I59" s="183" t="str">
        <f aca="false">IF(E59&gt;0,MAX(I$9:I58)+1,"-")</f>
        <v>-</v>
      </c>
    </row>
    <row r="60" customFormat="false" ht="15.75" hidden="false" customHeight="true" outlineLevel="0" collapsed="false">
      <c r="A60" s="166" t="n">
        <f aca="false">DATE(YEAR(A59),MONTH(A59),DAY(A59)+7)</f>
        <v>44612</v>
      </c>
      <c r="B60" s="161" t="n">
        <f aca="false">IF(AND(B59&gt;A59,B59&lt;=A60),B59,DATE(YEAR(A60),MONTH(A60),IF(AND(MONTH(A60)=2,Assumptions!$C$79&gt;28),28,Assumptions!$C$79)))</f>
        <v>44597</v>
      </c>
      <c r="C60" s="180" t="e">
        <f aca="false">H59</f>
        <v>#VALUE!</v>
      </c>
      <c r="D60" s="180" t="n">
        <f aca="true">IF(ISNA(MATCH($A60,Months,0))=TRUE(),0,OFFSET(CashFlow!$B$35,0,MATCH($A60,Months,0),1,1))</f>
        <v>0</v>
      </c>
      <c r="E60" s="181" t="n">
        <f aca="true">IF(AND(B60&gt;A59,B60&lt;=A60),IF($B$6="Yes",0,IF(ROW(D60)-ROW($D$9)&gt;$B$5*52,-PMT($B$4/12,$B$5*12,SUM(OFFSET(D60,0,0,-$B$5*12,1)),0,0),-PMT($B$4/12,$B$5*12,SUM(OFFSET(D60,0,0,ROW($D$8)-ROW(D60),1)),0,0))),0)</f>
        <v>0</v>
      </c>
      <c r="F60" s="181" t="n">
        <f aca="false">IF(AND(B60&gt;A59,B60&lt;=A60),(H59+D60)*$B$4/12,0)</f>
        <v>0</v>
      </c>
      <c r="G60" s="181" t="n">
        <f aca="false">IF($B$6="Yes",0,E60-F60)</f>
        <v>0</v>
      </c>
      <c r="H60" s="182" t="e">
        <f aca="false">IF(ROUND(SUM(C60:D60,-G60),0)=0,0,IF($B$6="Yes",SUM($D$9:D60),SUM(C60:D60,-G60)))</f>
        <v>#VALUE!</v>
      </c>
      <c r="I60" s="183" t="str">
        <f aca="false">IF(E60&gt;0,MAX(I$9:I59)+1,"-")</f>
        <v>-</v>
      </c>
    </row>
    <row r="61" customFormat="false" ht="15.75" hidden="false" customHeight="true" outlineLevel="0" collapsed="false">
      <c r="A61" s="166" t="n">
        <f aca="false">DATE(YEAR(A60),MONTH(A60),DAY(A60)+7)</f>
        <v>44619</v>
      </c>
      <c r="B61" s="161" t="n">
        <f aca="false">IF(AND(B60&gt;A60,B60&lt;=A61),B60,DATE(YEAR(A61),MONTH(A61),IF(AND(MONTH(A61)=2,Assumptions!$C$79&gt;28),28,Assumptions!$C$79)))</f>
        <v>44597</v>
      </c>
      <c r="C61" s="180" t="e">
        <f aca="false">H60</f>
        <v>#VALUE!</v>
      </c>
      <c r="D61" s="180" t="n">
        <f aca="true">IF(ISNA(MATCH($A61,Months,0))=TRUE(),0,OFFSET(CashFlow!$B$35,0,MATCH($A61,Months,0),1,1))</f>
        <v>0</v>
      </c>
      <c r="E61" s="181" t="n">
        <f aca="true">IF(AND(B61&gt;A60,B61&lt;=A61),IF($B$6="Yes",0,IF(ROW(D61)-ROW($D$9)&gt;$B$5*52,-PMT($B$4/12,$B$5*12,SUM(OFFSET(D61,0,0,-$B$5*12,1)),0,0),-PMT($B$4/12,$B$5*12,SUM(OFFSET(D61,0,0,ROW($D$8)-ROW(D61),1)),0,0))),0)</f>
        <v>0</v>
      </c>
      <c r="F61" s="181" t="n">
        <f aca="false">IF(AND(B61&gt;A60,B61&lt;=A61),(H60+D61)*$B$4/12,0)</f>
        <v>0</v>
      </c>
      <c r="G61" s="181" t="n">
        <f aca="false">IF($B$6="Yes",0,E61-F61)</f>
        <v>0</v>
      </c>
      <c r="H61" s="182" t="e">
        <f aca="false">IF(ROUND(SUM(C61:D61,-G61),0)=0,0,IF($B$6="Yes",SUM($D$9:D61),SUM(C61:D61,-G61)))</f>
        <v>#VALUE!</v>
      </c>
      <c r="I61" s="183" t="str">
        <f aca="false">IF(E61&gt;0,MAX(I$9:I60)+1,"-")</f>
        <v>-</v>
      </c>
    </row>
    <row r="62" customFormat="false" ht="15.75" hidden="false" customHeight="true" outlineLevel="0" collapsed="false">
      <c r="C62" s="180"/>
      <c r="D62" s="180"/>
      <c r="E62" s="181"/>
      <c r="F62" s="181"/>
      <c r="G62" s="181"/>
      <c r="H62" s="182"/>
    </row>
    <row r="63" customFormat="false" ht="15.75" hidden="false" customHeight="true" outlineLevel="0" collapsed="false">
      <c r="C63" s="180"/>
      <c r="D63" s="180"/>
      <c r="E63" s="181"/>
      <c r="F63" s="181"/>
      <c r="G63" s="181"/>
      <c r="H63" s="182"/>
    </row>
    <row r="64" customFormat="false" ht="15.75" hidden="false" customHeight="true" outlineLevel="0" collapsed="false">
      <c r="C64" s="180"/>
      <c r="D64" s="180"/>
      <c r="E64" s="181"/>
      <c r="F64" s="181"/>
      <c r="G64" s="181"/>
      <c r="H64" s="182"/>
    </row>
    <row r="65" customFormat="false" ht="15.75" hidden="false" customHeight="true" outlineLevel="0" collapsed="false">
      <c r="C65" s="180"/>
      <c r="D65" s="180"/>
      <c r="E65" s="181"/>
      <c r="F65" s="181"/>
      <c r="G65" s="181"/>
      <c r="H65" s="182"/>
    </row>
    <row r="66" customFormat="false" ht="15.75" hidden="false" customHeight="true" outlineLevel="0" collapsed="false">
      <c r="C66" s="180"/>
      <c r="D66" s="180"/>
      <c r="E66" s="181"/>
      <c r="F66" s="181"/>
      <c r="G66" s="181"/>
      <c r="H66" s="182"/>
    </row>
    <row r="67" customFormat="false" ht="15.75" hidden="false" customHeight="true" outlineLevel="0" collapsed="false">
      <c r="C67" s="180"/>
      <c r="D67" s="180"/>
      <c r="E67" s="181"/>
      <c r="F67" s="181"/>
      <c r="G67" s="181"/>
      <c r="H67" s="182"/>
    </row>
    <row r="68" customFormat="false" ht="15.75" hidden="false" customHeight="true" outlineLevel="0" collapsed="false">
      <c r="C68" s="180"/>
      <c r="D68" s="180"/>
      <c r="E68" s="181"/>
      <c r="F68" s="181"/>
      <c r="G68" s="181"/>
      <c r="H68" s="182"/>
    </row>
    <row r="69" customFormat="false" ht="15.75" hidden="false" customHeight="true" outlineLevel="0" collapsed="false">
      <c r="C69" s="180"/>
      <c r="D69" s="180"/>
      <c r="E69" s="181"/>
      <c r="F69" s="181"/>
      <c r="G69" s="181"/>
      <c r="H69" s="182"/>
    </row>
    <row r="70" customFormat="false" ht="15.75" hidden="false" customHeight="true" outlineLevel="0" collapsed="false">
      <c r="C70" s="180"/>
      <c r="D70" s="180"/>
      <c r="E70" s="181"/>
      <c r="F70" s="181"/>
      <c r="G70" s="181"/>
      <c r="H70" s="182"/>
    </row>
    <row r="71" customFormat="false" ht="15.75" hidden="false" customHeight="true" outlineLevel="0" collapsed="false">
      <c r="C71" s="180"/>
      <c r="D71" s="180"/>
      <c r="E71" s="181"/>
      <c r="F71" s="181"/>
      <c r="G71" s="181"/>
      <c r="H71" s="182"/>
    </row>
    <row r="72" customFormat="false" ht="15.75" hidden="false" customHeight="true" outlineLevel="0" collapsed="false">
      <c r="C72" s="180"/>
      <c r="D72" s="180"/>
      <c r="E72" s="181"/>
      <c r="F72" s="181"/>
      <c r="G72" s="181"/>
      <c r="H72" s="182"/>
    </row>
    <row r="73" customFormat="false" ht="15.75" hidden="false" customHeight="true" outlineLevel="0" collapsed="false">
      <c r="C73" s="180"/>
      <c r="D73" s="180"/>
      <c r="E73" s="181"/>
      <c r="F73" s="181"/>
      <c r="G73" s="181"/>
      <c r="H73" s="182"/>
    </row>
    <row r="74" customFormat="false" ht="15.75" hidden="false" customHeight="true" outlineLevel="0" collapsed="false">
      <c r="C74" s="180"/>
      <c r="D74" s="180"/>
      <c r="E74" s="181"/>
      <c r="F74" s="181"/>
      <c r="G74" s="181"/>
      <c r="H74" s="182"/>
    </row>
    <row r="75" customFormat="false" ht="15.75" hidden="false" customHeight="true" outlineLevel="0" collapsed="false">
      <c r="C75" s="180"/>
      <c r="D75" s="180"/>
      <c r="E75" s="181"/>
      <c r="F75" s="181"/>
      <c r="G75" s="181"/>
      <c r="H75" s="182"/>
    </row>
    <row r="76" customFormat="false" ht="15.75" hidden="false" customHeight="true" outlineLevel="0" collapsed="false">
      <c r="C76" s="180"/>
      <c r="D76" s="180"/>
      <c r="E76" s="181"/>
      <c r="F76" s="181"/>
      <c r="G76" s="181"/>
      <c r="H76" s="182"/>
    </row>
    <row r="77" customFormat="false" ht="15.75" hidden="false" customHeight="true" outlineLevel="0" collapsed="false">
      <c r="C77" s="180"/>
      <c r="D77" s="180"/>
      <c r="E77" s="181"/>
      <c r="F77" s="181"/>
      <c r="G77" s="181"/>
      <c r="H77" s="182"/>
    </row>
    <row r="78" customFormat="false" ht="15.75" hidden="false" customHeight="true" outlineLevel="0" collapsed="false">
      <c r="C78" s="180"/>
      <c r="D78" s="180"/>
      <c r="E78" s="181"/>
      <c r="F78" s="181"/>
      <c r="G78" s="181"/>
      <c r="H78" s="182"/>
    </row>
    <row r="79" customFormat="false" ht="15.75" hidden="false" customHeight="true" outlineLevel="0" collapsed="false">
      <c r="C79" s="180"/>
      <c r="D79" s="180"/>
      <c r="E79" s="181"/>
      <c r="F79" s="181"/>
      <c r="G79" s="181"/>
      <c r="H79" s="182"/>
    </row>
    <row r="80" customFormat="false" ht="15.75" hidden="false" customHeight="true" outlineLevel="0" collapsed="false">
      <c r="C80" s="180"/>
      <c r="D80" s="180"/>
      <c r="E80" s="181"/>
      <c r="F80" s="181"/>
      <c r="G80" s="181"/>
      <c r="H80" s="182"/>
    </row>
    <row r="81" customFormat="false" ht="15.75" hidden="false" customHeight="true" outlineLevel="0" collapsed="false">
      <c r="C81" s="180"/>
      <c r="D81" s="180"/>
      <c r="E81" s="181"/>
      <c r="F81" s="181"/>
      <c r="G81" s="181"/>
      <c r="H81" s="182"/>
    </row>
    <row r="82" customFormat="false" ht="15.75" hidden="false" customHeight="true" outlineLevel="0" collapsed="false">
      <c r="C82" s="180"/>
      <c r="D82" s="180"/>
      <c r="E82" s="181"/>
      <c r="F82" s="181"/>
      <c r="G82" s="181"/>
      <c r="H82" s="182"/>
    </row>
    <row r="83" customFormat="false" ht="15.75" hidden="false" customHeight="true" outlineLevel="0" collapsed="false">
      <c r="C83" s="180"/>
      <c r="D83" s="180"/>
      <c r="E83" s="181"/>
      <c r="F83" s="181"/>
      <c r="G83" s="181"/>
      <c r="H83" s="182"/>
    </row>
    <row r="84" customFormat="false" ht="15.75" hidden="false" customHeight="true" outlineLevel="0" collapsed="false">
      <c r="C84" s="180"/>
      <c r="D84" s="180"/>
      <c r="E84" s="181"/>
      <c r="F84" s="181"/>
      <c r="G84" s="181"/>
      <c r="H84" s="182"/>
    </row>
    <row r="85" customFormat="false" ht="15.75" hidden="false" customHeight="true" outlineLevel="0" collapsed="false">
      <c r="C85" s="180"/>
      <c r="D85" s="180"/>
      <c r="E85" s="181"/>
      <c r="F85" s="181"/>
      <c r="G85" s="181"/>
      <c r="H85" s="182"/>
    </row>
    <row r="86" customFormat="false" ht="15.75" hidden="false" customHeight="true" outlineLevel="0" collapsed="false">
      <c r="C86" s="180"/>
      <c r="D86" s="180"/>
      <c r="E86" s="181"/>
      <c r="F86" s="181"/>
      <c r="G86" s="181"/>
      <c r="H86" s="182"/>
    </row>
    <row r="87" customFormat="false" ht="15.75" hidden="false" customHeight="true" outlineLevel="0" collapsed="false">
      <c r="C87" s="180"/>
      <c r="D87" s="180"/>
      <c r="E87" s="181"/>
      <c r="F87" s="181"/>
      <c r="G87" s="181"/>
      <c r="H87" s="182"/>
    </row>
    <row r="88" customFormat="false" ht="15.75" hidden="false" customHeight="true" outlineLevel="0" collapsed="false">
      <c r="C88" s="180"/>
      <c r="D88" s="180"/>
      <c r="E88" s="181"/>
      <c r="F88" s="181"/>
      <c r="G88" s="181"/>
      <c r="H88" s="182"/>
    </row>
    <row r="89" customFormat="false" ht="15.75" hidden="false" customHeight="true" outlineLevel="0" collapsed="false">
      <c r="C89" s="180"/>
      <c r="D89" s="180"/>
      <c r="E89" s="181"/>
      <c r="F89" s="181"/>
      <c r="G89" s="181"/>
      <c r="H89" s="182"/>
    </row>
    <row r="90" customFormat="false" ht="15.75" hidden="false" customHeight="true" outlineLevel="0" collapsed="false">
      <c r="C90" s="180"/>
      <c r="D90" s="180"/>
      <c r="E90" s="181"/>
      <c r="F90" s="181"/>
      <c r="G90" s="181"/>
      <c r="H90" s="182"/>
    </row>
    <row r="91" customFormat="false" ht="15.75" hidden="false" customHeight="true" outlineLevel="0" collapsed="false">
      <c r="C91" s="180"/>
      <c r="D91" s="180"/>
      <c r="E91" s="181"/>
      <c r="F91" s="181"/>
      <c r="G91" s="181"/>
      <c r="H91" s="182"/>
    </row>
    <row r="92" customFormat="false" ht="15.75" hidden="false" customHeight="true" outlineLevel="0" collapsed="false">
      <c r="C92" s="180"/>
      <c r="D92" s="180"/>
      <c r="E92" s="181"/>
      <c r="F92" s="181"/>
      <c r="G92" s="181"/>
      <c r="H92" s="182"/>
    </row>
    <row r="93" customFormat="false" ht="15.75" hidden="false" customHeight="true" outlineLevel="0" collapsed="false">
      <c r="C93" s="180"/>
      <c r="D93" s="180"/>
      <c r="E93" s="181"/>
      <c r="F93" s="181"/>
      <c r="G93" s="181"/>
      <c r="H93" s="182"/>
    </row>
    <row r="94" customFormat="false" ht="15.75" hidden="false" customHeight="true" outlineLevel="0" collapsed="false">
      <c r="C94" s="180"/>
      <c r="D94" s="180"/>
      <c r="E94" s="181"/>
      <c r="F94" s="181"/>
      <c r="G94" s="181"/>
      <c r="H94" s="182"/>
    </row>
    <row r="95" customFormat="false" ht="15.75" hidden="false" customHeight="true" outlineLevel="0" collapsed="false">
      <c r="C95" s="180"/>
      <c r="D95" s="180"/>
      <c r="E95" s="181"/>
      <c r="F95" s="181"/>
      <c r="G95" s="181"/>
      <c r="H95" s="182"/>
    </row>
    <row r="96" customFormat="false" ht="15.75" hidden="false" customHeight="true" outlineLevel="0" collapsed="false">
      <c r="C96" s="180"/>
      <c r="D96" s="180"/>
      <c r="E96" s="181"/>
      <c r="F96" s="181"/>
      <c r="G96" s="181"/>
      <c r="H96" s="182"/>
    </row>
    <row r="97" customFormat="false" ht="15.75" hidden="false" customHeight="true" outlineLevel="0" collapsed="false">
      <c r="C97" s="180"/>
      <c r="D97" s="180"/>
      <c r="E97" s="181"/>
      <c r="F97" s="181"/>
      <c r="G97" s="181"/>
      <c r="H97" s="182"/>
    </row>
    <row r="98" customFormat="false" ht="15.75" hidden="false" customHeight="true" outlineLevel="0" collapsed="false">
      <c r="C98" s="180"/>
      <c r="D98" s="180"/>
      <c r="E98" s="181"/>
      <c r="F98" s="181"/>
      <c r="G98" s="181"/>
      <c r="H98" s="182"/>
    </row>
    <row r="99" customFormat="false" ht="15.75" hidden="false" customHeight="true" outlineLevel="0" collapsed="false">
      <c r="C99" s="180"/>
      <c r="D99" s="180"/>
      <c r="E99" s="181"/>
      <c r="F99" s="181"/>
      <c r="G99" s="181"/>
      <c r="H99" s="182"/>
    </row>
    <row r="100" customFormat="false" ht="15.75" hidden="false" customHeight="true" outlineLevel="0" collapsed="false">
      <c r="C100" s="180"/>
      <c r="D100" s="180"/>
      <c r="E100" s="181"/>
      <c r="F100" s="181"/>
      <c r="G100" s="181"/>
      <c r="H100" s="182"/>
    </row>
    <row r="101" customFormat="false" ht="15.75" hidden="false" customHeight="true" outlineLevel="0" collapsed="false">
      <c r="C101" s="180"/>
      <c r="D101" s="180"/>
      <c r="E101" s="181"/>
      <c r="F101" s="181"/>
      <c r="G101" s="181"/>
      <c r="H101" s="182"/>
    </row>
    <row r="102" customFormat="false" ht="15.75" hidden="false" customHeight="true" outlineLevel="0" collapsed="false">
      <c r="C102" s="180"/>
      <c r="D102" s="180"/>
      <c r="E102" s="181"/>
      <c r="F102" s="181"/>
      <c r="G102" s="181"/>
      <c r="H102" s="182"/>
    </row>
    <row r="103" customFormat="false" ht="15.75" hidden="false" customHeight="true" outlineLevel="0" collapsed="false">
      <c r="C103" s="180"/>
      <c r="D103" s="180"/>
      <c r="E103" s="181"/>
      <c r="F103" s="181"/>
      <c r="G103" s="181"/>
      <c r="H103" s="182"/>
    </row>
    <row r="104" customFormat="false" ht="15.75" hidden="false" customHeight="true" outlineLevel="0" collapsed="false">
      <c r="C104" s="180"/>
      <c r="D104" s="180"/>
      <c r="E104" s="181"/>
      <c r="F104" s="181"/>
      <c r="G104" s="181"/>
      <c r="H104" s="182"/>
    </row>
    <row r="105" customFormat="false" ht="15.75" hidden="false" customHeight="true" outlineLevel="0" collapsed="false">
      <c r="C105" s="180"/>
      <c r="D105" s="180"/>
      <c r="E105" s="181"/>
      <c r="F105" s="181"/>
      <c r="G105" s="181"/>
      <c r="H105" s="182"/>
    </row>
    <row r="106" customFormat="false" ht="15.75" hidden="false" customHeight="true" outlineLevel="0" collapsed="false">
      <c r="C106" s="180"/>
      <c r="D106" s="180"/>
      <c r="E106" s="181"/>
      <c r="F106" s="181"/>
      <c r="G106" s="181"/>
      <c r="H106" s="182"/>
    </row>
    <row r="107" customFormat="false" ht="15.75" hidden="false" customHeight="true" outlineLevel="0" collapsed="false">
      <c r="C107" s="180"/>
      <c r="D107" s="180"/>
      <c r="E107" s="181"/>
      <c r="F107" s="181"/>
      <c r="G107" s="181"/>
      <c r="H107" s="182"/>
    </row>
    <row r="108" customFormat="false" ht="15.75" hidden="false" customHeight="true" outlineLevel="0" collapsed="false">
      <c r="C108" s="180"/>
      <c r="D108" s="180"/>
      <c r="E108" s="181"/>
      <c r="F108" s="181"/>
      <c r="G108" s="181"/>
      <c r="H108" s="182"/>
    </row>
    <row r="109" customFormat="false" ht="15.75" hidden="false" customHeight="true" outlineLevel="0" collapsed="false">
      <c r="C109" s="180"/>
      <c r="D109" s="180"/>
      <c r="E109" s="181"/>
      <c r="F109" s="181"/>
      <c r="G109" s="181"/>
      <c r="H109" s="182"/>
    </row>
    <row r="110" customFormat="false" ht="15.75" hidden="false" customHeight="true" outlineLevel="0" collapsed="false">
      <c r="C110" s="180"/>
      <c r="D110" s="180"/>
      <c r="E110" s="181"/>
      <c r="F110" s="181"/>
      <c r="G110" s="181"/>
      <c r="H110" s="182"/>
    </row>
    <row r="111" customFormat="false" ht="15.75" hidden="false" customHeight="true" outlineLevel="0" collapsed="false">
      <c r="C111" s="180"/>
      <c r="D111" s="180"/>
      <c r="E111" s="181"/>
      <c r="F111" s="181"/>
      <c r="G111" s="181"/>
      <c r="H111" s="182"/>
    </row>
    <row r="112" customFormat="false" ht="15.75" hidden="false" customHeight="true" outlineLevel="0" collapsed="false">
      <c r="C112" s="180"/>
      <c r="D112" s="180"/>
      <c r="E112" s="181"/>
      <c r="F112" s="181"/>
      <c r="G112" s="181"/>
      <c r="H112" s="182"/>
    </row>
    <row r="113" customFormat="false" ht="15.75" hidden="false" customHeight="true" outlineLevel="0" collapsed="false">
      <c r="C113" s="180"/>
      <c r="D113" s="180"/>
      <c r="E113" s="181"/>
      <c r="F113" s="181"/>
      <c r="G113" s="181"/>
      <c r="H113" s="182"/>
    </row>
    <row r="114" customFormat="false" ht="15.75" hidden="false" customHeight="true" outlineLevel="0" collapsed="false">
      <c r="C114" s="180"/>
      <c r="D114" s="180"/>
      <c r="E114" s="181"/>
      <c r="F114" s="181"/>
      <c r="G114" s="181"/>
      <c r="H114" s="182"/>
    </row>
    <row r="115" customFormat="false" ht="15.75" hidden="false" customHeight="true" outlineLevel="0" collapsed="false">
      <c r="C115" s="180"/>
      <c r="D115" s="180"/>
      <c r="E115" s="181"/>
      <c r="F115" s="181"/>
      <c r="G115" s="181"/>
      <c r="H115" s="182"/>
    </row>
    <row r="116" customFormat="false" ht="15.75" hidden="false" customHeight="true" outlineLevel="0" collapsed="false">
      <c r="C116" s="180"/>
      <c r="D116" s="180"/>
      <c r="E116" s="181"/>
      <c r="F116" s="181"/>
      <c r="G116" s="181"/>
      <c r="H116" s="182"/>
    </row>
    <row r="117" customFormat="false" ht="15.75" hidden="false" customHeight="true" outlineLevel="0" collapsed="false">
      <c r="C117" s="180"/>
      <c r="D117" s="180"/>
      <c r="E117" s="181"/>
      <c r="F117" s="181"/>
      <c r="G117" s="181"/>
      <c r="H117" s="182"/>
    </row>
    <row r="118" customFormat="false" ht="15.75" hidden="false" customHeight="true" outlineLevel="0" collapsed="false">
      <c r="C118" s="180"/>
      <c r="D118" s="180"/>
      <c r="E118" s="181"/>
      <c r="F118" s="181"/>
      <c r="G118" s="181"/>
      <c r="H118" s="182"/>
    </row>
    <row r="119" customFormat="false" ht="15.75" hidden="false" customHeight="true" outlineLevel="0" collapsed="false">
      <c r="C119" s="180"/>
      <c r="D119" s="180"/>
      <c r="E119" s="181"/>
      <c r="F119" s="181"/>
      <c r="G119" s="181"/>
      <c r="H119" s="182"/>
    </row>
    <row r="120" customFormat="false" ht="15.75" hidden="false" customHeight="true" outlineLevel="0" collapsed="false">
      <c r="C120" s="180"/>
      <c r="D120" s="180"/>
      <c r="E120" s="181"/>
      <c r="F120" s="181"/>
      <c r="G120" s="181"/>
      <c r="H120" s="182"/>
    </row>
    <row r="121" customFormat="false" ht="15.75" hidden="false" customHeight="true" outlineLevel="0" collapsed="false">
      <c r="C121" s="180"/>
      <c r="D121" s="180"/>
      <c r="E121" s="181"/>
      <c r="F121" s="181"/>
      <c r="G121" s="181"/>
      <c r="H121" s="182"/>
    </row>
    <row r="122" customFormat="false" ht="15.75" hidden="false" customHeight="true" outlineLevel="0" collapsed="false">
      <c r="C122" s="180"/>
      <c r="D122" s="180"/>
      <c r="E122" s="181"/>
      <c r="F122" s="181"/>
      <c r="G122" s="181"/>
      <c r="H122" s="182"/>
    </row>
    <row r="123" customFormat="false" ht="15.75" hidden="false" customHeight="true" outlineLevel="0" collapsed="false">
      <c r="C123" s="180"/>
      <c r="D123" s="180"/>
      <c r="E123" s="181"/>
      <c r="F123" s="181"/>
      <c r="G123" s="181"/>
      <c r="H123" s="182"/>
    </row>
    <row r="124" customFormat="false" ht="15.75" hidden="false" customHeight="true" outlineLevel="0" collapsed="false">
      <c r="C124" s="180"/>
      <c r="D124" s="180"/>
      <c r="E124" s="181"/>
      <c r="F124" s="181"/>
      <c r="G124" s="181"/>
      <c r="H124" s="182"/>
    </row>
    <row r="125" customFormat="false" ht="15.75" hidden="false" customHeight="true" outlineLevel="0" collapsed="false">
      <c r="C125" s="180"/>
      <c r="D125" s="180"/>
      <c r="E125" s="181"/>
      <c r="F125" s="181"/>
      <c r="G125" s="181"/>
      <c r="H125" s="182"/>
    </row>
    <row r="126" customFormat="false" ht="15.75" hidden="false" customHeight="true" outlineLevel="0" collapsed="false">
      <c r="C126" s="180"/>
      <c r="D126" s="180"/>
      <c r="E126" s="181"/>
      <c r="F126" s="181"/>
      <c r="G126" s="181"/>
      <c r="H126" s="182"/>
    </row>
    <row r="127" customFormat="false" ht="15.75" hidden="false" customHeight="true" outlineLevel="0" collapsed="false">
      <c r="C127" s="180"/>
      <c r="D127" s="180"/>
      <c r="E127" s="181"/>
      <c r="F127" s="181"/>
      <c r="G127" s="181"/>
      <c r="H127" s="182"/>
    </row>
    <row r="128" customFormat="false" ht="15.75" hidden="false" customHeight="true" outlineLevel="0" collapsed="false">
      <c r="C128" s="180"/>
      <c r="D128" s="180"/>
      <c r="E128" s="181"/>
      <c r="F128" s="181"/>
      <c r="G128" s="181"/>
      <c r="H128" s="182"/>
    </row>
    <row r="129" customFormat="false" ht="15.75" hidden="false" customHeight="true" outlineLevel="0" collapsed="false">
      <c r="C129" s="180"/>
      <c r="D129" s="180"/>
      <c r="E129" s="181"/>
      <c r="F129" s="181"/>
      <c r="G129" s="181"/>
      <c r="H129" s="182"/>
    </row>
    <row r="130" customFormat="false" ht="15.75" hidden="false" customHeight="true" outlineLevel="0" collapsed="false">
      <c r="C130" s="180"/>
      <c r="D130" s="180"/>
      <c r="E130" s="181"/>
      <c r="F130" s="181"/>
      <c r="G130" s="181"/>
      <c r="H130" s="182"/>
    </row>
    <row r="131" customFormat="false" ht="15.75" hidden="false" customHeight="true" outlineLevel="0" collapsed="false">
      <c r="C131" s="180"/>
      <c r="D131" s="180"/>
      <c r="E131" s="181"/>
      <c r="F131" s="181"/>
      <c r="G131" s="181"/>
      <c r="H131" s="182"/>
    </row>
    <row r="132" customFormat="false" ht="15.75" hidden="false" customHeight="true" outlineLevel="0" collapsed="false">
      <c r="C132" s="180"/>
      <c r="D132" s="180"/>
      <c r="E132" s="181"/>
      <c r="F132" s="181"/>
      <c r="G132" s="181"/>
      <c r="H132" s="182"/>
    </row>
    <row r="133" customFormat="false" ht="15.75" hidden="false" customHeight="true" outlineLevel="0" collapsed="false">
      <c r="C133" s="180"/>
      <c r="D133" s="180"/>
      <c r="E133" s="181"/>
      <c r="F133" s="181"/>
      <c r="G133" s="181"/>
      <c r="H133" s="182"/>
    </row>
    <row r="134" customFormat="false" ht="15.75" hidden="false" customHeight="true" outlineLevel="0" collapsed="false">
      <c r="C134" s="180"/>
      <c r="D134" s="180"/>
      <c r="E134" s="181"/>
      <c r="F134" s="181"/>
      <c r="G134" s="181"/>
      <c r="H134" s="182"/>
    </row>
    <row r="135" customFormat="false" ht="15.75" hidden="false" customHeight="true" outlineLevel="0" collapsed="false">
      <c r="C135" s="180"/>
      <c r="D135" s="180"/>
      <c r="E135" s="181"/>
      <c r="F135" s="181"/>
      <c r="G135" s="181"/>
      <c r="H135" s="182"/>
    </row>
    <row r="136" customFormat="false" ht="15.75" hidden="false" customHeight="true" outlineLevel="0" collapsed="false">
      <c r="C136" s="180"/>
      <c r="D136" s="180"/>
      <c r="E136" s="181"/>
      <c r="F136" s="181"/>
      <c r="G136" s="181"/>
      <c r="H136" s="182"/>
    </row>
    <row r="137" customFormat="false" ht="15.75" hidden="false" customHeight="true" outlineLevel="0" collapsed="false">
      <c r="C137" s="180"/>
      <c r="D137" s="180"/>
      <c r="E137" s="181"/>
      <c r="F137" s="181"/>
      <c r="G137" s="181"/>
      <c r="H137" s="182"/>
    </row>
    <row r="138" customFormat="false" ht="15.75" hidden="false" customHeight="true" outlineLevel="0" collapsed="false">
      <c r="C138" s="180"/>
      <c r="D138" s="180"/>
      <c r="E138" s="181"/>
      <c r="F138" s="181"/>
      <c r="G138" s="181"/>
      <c r="H138" s="182"/>
    </row>
    <row r="139" customFormat="false" ht="15.75" hidden="false" customHeight="true" outlineLevel="0" collapsed="false">
      <c r="C139" s="180"/>
      <c r="D139" s="180"/>
      <c r="E139" s="181"/>
      <c r="F139" s="181"/>
      <c r="G139" s="181"/>
      <c r="H139" s="182"/>
    </row>
    <row r="140" customFormat="false" ht="15.75" hidden="false" customHeight="true" outlineLevel="0" collapsed="false">
      <c r="C140" s="180"/>
      <c r="D140" s="180"/>
      <c r="E140" s="181"/>
      <c r="F140" s="181"/>
      <c r="G140" s="181"/>
      <c r="H140" s="182"/>
    </row>
    <row r="141" customFormat="false" ht="15.75" hidden="false" customHeight="true" outlineLevel="0" collapsed="false">
      <c r="C141" s="180"/>
      <c r="D141" s="180"/>
      <c r="E141" s="181"/>
      <c r="F141" s="181"/>
      <c r="G141" s="181"/>
      <c r="H141" s="182"/>
    </row>
    <row r="142" customFormat="false" ht="15.75" hidden="false" customHeight="true" outlineLevel="0" collapsed="false">
      <c r="C142" s="180"/>
      <c r="D142" s="180"/>
      <c r="E142" s="181"/>
      <c r="F142" s="181"/>
      <c r="G142" s="181"/>
      <c r="H142" s="182"/>
    </row>
    <row r="143" customFormat="false" ht="15.75" hidden="false" customHeight="true" outlineLevel="0" collapsed="false">
      <c r="C143" s="180"/>
      <c r="D143" s="180"/>
      <c r="E143" s="181"/>
      <c r="F143" s="181"/>
      <c r="G143" s="181"/>
      <c r="H143" s="182"/>
    </row>
    <row r="144" customFormat="false" ht="15.75" hidden="false" customHeight="true" outlineLevel="0" collapsed="false">
      <c r="C144" s="180"/>
      <c r="D144" s="180"/>
      <c r="E144" s="181"/>
      <c r="F144" s="181"/>
      <c r="G144" s="181"/>
      <c r="H144" s="182"/>
    </row>
    <row r="145" customFormat="false" ht="15.75" hidden="false" customHeight="true" outlineLevel="0" collapsed="false">
      <c r="C145" s="180"/>
      <c r="D145" s="180"/>
      <c r="E145" s="181"/>
      <c r="F145" s="181"/>
      <c r="G145" s="181"/>
      <c r="H145" s="182"/>
    </row>
    <row r="146" customFormat="false" ht="15.75" hidden="false" customHeight="true" outlineLevel="0" collapsed="false">
      <c r="C146" s="180"/>
      <c r="D146" s="180"/>
      <c r="E146" s="181"/>
      <c r="F146" s="181"/>
      <c r="G146" s="181"/>
      <c r="H146" s="182"/>
    </row>
    <row r="147" customFormat="false" ht="15.75" hidden="false" customHeight="true" outlineLevel="0" collapsed="false">
      <c r="C147" s="180"/>
      <c r="D147" s="180"/>
      <c r="E147" s="181"/>
      <c r="F147" s="181"/>
      <c r="G147" s="181"/>
      <c r="H147" s="182"/>
    </row>
    <row r="148" customFormat="false" ht="15.75" hidden="false" customHeight="true" outlineLevel="0" collapsed="false">
      <c r="C148" s="180"/>
      <c r="D148" s="180"/>
      <c r="E148" s="181"/>
      <c r="F148" s="181"/>
      <c r="G148" s="181"/>
      <c r="H148" s="182"/>
    </row>
    <row r="149" customFormat="false" ht="15.75" hidden="false" customHeight="true" outlineLevel="0" collapsed="false">
      <c r="C149" s="180"/>
      <c r="D149" s="180"/>
      <c r="E149" s="181"/>
      <c r="F149" s="181"/>
      <c r="G149" s="181"/>
      <c r="H149" s="182"/>
    </row>
    <row r="150" customFormat="false" ht="15.75" hidden="false" customHeight="true" outlineLevel="0" collapsed="false">
      <c r="C150" s="180"/>
      <c r="D150" s="180"/>
      <c r="E150" s="181"/>
      <c r="F150" s="181"/>
      <c r="G150" s="181"/>
      <c r="H150" s="182"/>
    </row>
    <row r="151" customFormat="false" ht="15.75" hidden="false" customHeight="true" outlineLevel="0" collapsed="false">
      <c r="C151" s="180"/>
      <c r="D151" s="180"/>
      <c r="E151" s="181"/>
      <c r="F151" s="181"/>
      <c r="G151" s="181"/>
      <c r="H151" s="182"/>
    </row>
    <row r="152" customFormat="false" ht="15.75" hidden="false" customHeight="true" outlineLevel="0" collapsed="false">
      <c r="C152" s="180"/>
      <c r="D152" s="180"/>
      <c r="E152" s="181"/>
      <c r="F152" s="181"/>
      <c r="G152" s="181"/>
      <c r="H152" s="182"/>
    </row>
    <row r="153" customFormat="false" ht="15.75" hidden="false" customHeight="true" outlineLevel="0" collapsed="false">
      <c r="C153" s="180"/>
      <c r="D153" s="180"/>
      <c r="E153" s="181"/>
      <c r="F153" s="181"/>
      <c r="G153" s="181"/>
      <c r="H153" s="182"/>
    </row>
    <row r="154" customFormat="false" ht="15.75" hidden="false" customHeight="true" outlineLevel="0" collapsed="false">
      <c r="C154" s="180"/>
      <c r="D154" s="180"/>
      <c r="E154" s="181"/>
      <c r="F154" s="181"/>
      <c r="G154" s="181"/>
      <c r="H154" s="182"/>
    </row>
    <row r="155" customFormat="false" ht="15.75" hidden="false" customHeight="true" outlineLevel="0" collapsed="false">
      <c r="C155" s="180"/>
      <c r="D155" s="180"/>
      <c r="E155" s="181"/>
      <c r="F155" s="181"/>
      <c r="G155" s="181"/>
      <c r="H155" s="182"/>
    </row>
    <row r="156" customFormat="false" ht="15.75" hidden="false" customHeight="true" outlineLevel="0" collapsed="false">
      <c r="C156" s="180"/>
      <c r="D156" s="180"/>
      <c r="E156" s="181"/>
      <c r="F156" s="181"/>
      <c r="G156" s="181"/>
      <c r="H156" s="182"/>
    </row>
    <row r="157" customFormat="false" ht="15.75" hidden="false" customHeight="true" outlineLevel="0" collapsed="false">
      <c r="C157" s="180"/>
      <c r="D157" s="180"/>
      <c r="E157" s="181"/>
      <c r="F157" s="181"/>
      <c r="G157" s="181"/>
      <c r="H157" s="182"/>
    </row>
    <row r="158" customFormat="false" ht="15.75" hidden="false" customHeight="true" outlineLevel="0" collapsed="false">
      <c r="C158" s="180"/>
      <c r="D158" s="180"/>
      <c r="E158" s="181"/>
      <c r="F158" s="181"/>
      <c r="G158" s="181"/>
      <c r="H158" s="182"/>
    </row>
    <row r="159" customFormat="false" ht="15.75" hidden="false" customHeight="true" outlineLevel="0" collapsed="false">
      <c r="C159" s="180"/>
      <c r="D159" s="180"/>
      <c r="E159" s="181"/>
      <c r="F159" s="181"/>
      <c r="G159" s="181"/>
      <c r="H159" s="182"/>
    </row>
    <row r="160" customFormat="false" ht="15.75" hidden="false" customHeight="true" outlineLevel="0" collapsed="false">
      <c r="C160" s="180"/>
      <c r="D160" s="180"/>
      <c r="E160" s="181"/>
      <c r="F160" s="181"/>
      <c r="G160" s="181"/>
      <c r="H160" s="182"/>
    </row>
    <row r="161" customFormat="false" ht="15.75" hidden="false" customHeight="true" outlineLevel="0" collapsed="false">
      <c r="C161" s="180"/>
      <c r="D161" s="180"/>
      <c r="E161" s="181"/>
      <c r="F161" s="181"/>
      <c r="G161" s="181"/>
      <c r="H161" s="182"/>
    </row>
    <row r="162" customFormat="false" ht="15.75" hidden="false" customHeight="true" outlineLevel="0" collapsed="false">
      <c r="C162" s="180"/>
      <c r="D162" s="180"/>
      <c r="E162" s="181"/>
      <c r="F162" s="181"/>
      <c r="G162" s="181"/>
      <c r="H162" s="182"/>
    </row>
    <row r="163" customFormat="false" ht="15.75" hidden="false" customHeight="true" outlineLevel="0" collapsed="false">
      <c r="C163" s="180"/>
      <c r="D163" s="180"/>
      <c r="E163" s="181"/>
      <c r="F163" s="181"/>
      <c r="G163" s="181"/>
      <c r="H163" s="182"/>
    </row>
    <row r="164" customFormat="false" ht="15.75" hidden="false" customHeight="true" outlineLevel="0" collapsed="false">
      <c r="C164" s="180"/>
      <c r="D164" s="180"/>
      <c r="E164" s="181"/>
      <c r="F164" s="181"/>
      <c r="G164" s="181"/>
      <c r="H164" s="182"/>
    </row>
    <row r="165" customFormat="false" ht="15.75" hidden="false" customHeight="true" outlineLevel="0" collapsed="false">
      <c r="C165" s="180"/>
      <c r="D165" s="180"/>
      <c r="E165" s="181"/>
      <c r="F165" s="181"/>
      <c r="G165" s="181"/>
      <c r="H165" s="182"/>
    </row>
  </sheetData>
  <printOptions headings="false" gridLines="false" gridLinesSet="true" horizontalCentered="true" verticalCentered="false"/>
  <pageMargins left="0.590277777777778" right="0.590277777777778" top="0.590277777777778" bottom="0.590277777777778" header="0.511811023622047" footer="0.39375"/>
  <pageSetup paperSize="9" scale="100" fitToWidth="1" fitToHeight="0" pageOrder="downThenOver" orientation="portrait" blackAndWhite="false" draft="false" cellComments="none" horizontalDpi="300" verticalDpi="300" copies="1"/>
  <headerFooter differentFirst="false" differentOddEven="false">
    <oddHeader/>
    <oddFooter>&amp;C&amp;9Page &amp;P of &amp;N</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M165"/>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11328125" defaultRowHeight="15.75" zeroHeight="false" outlineLevelRow="0" outlineLevelCol="0"/>
  <cols>
    <col collapsed="false" customWidth="true" hidden="false" outlineLevel="0" max="1" min="1" style="160" width="15.66"/>
    <col collapsed="false" customWidth="true" hidden="false" outlineLevel="0" max="2" min="2" style="161" width="15.66"/>
    <col collapsed="false" customWidth="true" hidden="false" outlineLevel="0" max="8" min="3" style="17" width="13.66"/>
    <col collapsed="false" customWidth="true" hidden="false" outlineLevel="0" max="9" min="9" style="162" width="13.66"/>
    <col collapsed="false" customWidth="true" hidden="false" outlineLevel="0" max="13" min="10" style="17" width="15.66"/>
    <col collapsed="false" customWidth="true" hidden="false" outlineLevel="0" max="18" min="14" style="19" width="15.66"/>
    <col collapsed="false" customWidth="false" hidden="false" outlineLevel="0" max="1024" min="19" style="19" width="9.11"/>
  </cols>
  <sheetData>
    <row r="1" customFormat="false" ht="15.75" hidden="false" customHeight="true" outlineLevel="0" collapsed="false">
      <c r="A1" s="163" t="str">
        <f aca="false">IF(ISBLANK(Assumptions!$C$4),"Example Limited",Assumptions!$C$4)</f>
        <v>Example (Pty) Limited</v>
      </c>
      <c r="B1" s="44"/>
      <c r="D1" s="21"/>
      <c r="H1" s="110"/>
    </row>
    <row r="2" customFormat="false" ht="15.75" hidden="false" customHeight="true" outlineLevel="0" collapsed="false">
      <c r="A2" s="164" t="s">
        <v>440</v>
      </c>
      <c r="B2" s="165"/>
    </row>
    <row r="3" customFormat="false" ht="15.75" hidden="false" customHeight="true" outlineLevel="0" collapsed="false">
      <c r="A3" s="164"/>
      <c r="B3" s="165"/>
    </row>
    <row r="4" customFormat="false" ht="15.75" hidden="false" customHeight="true" outlineLevel="0" collapsed="false">
      <c r="A4" s="166" t="s">
        <v>273</v>
      </c>
      <c r="B4" s="167" t="n">
        <f aca="false">Assumptions!$D$76</f>
        <v>0.0925</v>
      </c>
      <c r="D4" s="168"/>
    </row>
    <row r="5" customFormat="false" ht="15.75" hidden="false" customHeight="true" outlineLevel="0" collapsed="false">
      <c r="A5" s="169" t="s">
        <v>430</v>
      </c>
      <c r="B5" s="170" t="n">
        <f aca="false">Assumptions!$D$77</f>
        <v>8</v>
      </c>
      <c r="D5" s="171"/>
    </row>
    <row r="6" customFormat="false" ht="15.75" hidden="false" customHeight="true" outlineLevel="0" collapsed="false">
      <c r="A6" s="169" t="s">
        <v>275</v>
      </c>
      <c r="B6" s="170" t="str">
        <f aca="false">Assumptions!$D$78</f>
        <v>No</v>
      </c>
      <c r="D6" s="172"/>
    </row>
    <row r="7" customFormat="false" ht="15.75" hidden="false" customHeight="true" outlineLevel="0" collapsed="false">
      <c r="B7" s="173" t="s">
        <v>312</v>
      </c>
    </row>
    <row r="8" s="179" customFormat="true" ht="24.75" hidden="false" customHeight="false" outlineLevel="0" collapsed="false">
      <c r="A8" s="174" t="s">
        <v>431</v>
      </c>
      <c r="B8" s="175" t="s">
        <v>432</v>
      </c>
      <c r="C8" s="176" t="s">
        <v>433</v>
      </c>
      <c r="D8" s="176" t="s">
        <v>434</v>
      </c>
      <c r="E8" s="176" t="s">
        <v>435</v>
      </c>
      <c r="F8" s="176" t="s">
        <v>436</v>
      </c>
      <c r="G8" s="176" t="s">
        <v>437</v>
      </c>
      <c r="H8" s="176" t="s">
        <v>438</v>
      </c>
      <c r="I8" s="177" t="s">
        <v>439</v>
      </c>
      <c r="J8" s="178"/>
      <c r="K8" s="178"/>
      <c r="L8" s="178"/>
      <c r="M8" s="178"/>
    </row>
    <row r="9" s="121" customFormat="true" ht="15.75" hidden="false" customHeight="true" outlineLevel="0" collapsed="false">
      <c r="A9" s="166" t="n">
        <f aca="true">IF(ISBLANK(Assumptions!$C$5)=TRUE(),DATE(YEAR(TODAY()),MONTH(TODAY()),1),DATE(YEAR(Assumptions!$C$5),MONTH(Assumptions!$C$5),DAY(Assumptions!$C$5)))</f>
        <v>44256</v>
      </c>
      <c r="B9" s="161" t="n">
        <f aca="false">IF(Assumptions!$D$79&gt;=DAY($A$9),DATE(YEAR(A9),MONTH(A9),IF(AND(MONTH($A$9)=2,Assumptions!$D$79&gt;28),28,Assumptions!$D$79)),DATE(YEAR(A9),MONTH(A9)+1,IF(AND(MONTH($A$9)=2,Assumptions!$D$79&gt;28),28,Assumptions!$D$79)))</f>
        <v>44285</v>
      </c>
      <c r="C9" s="180" t="n">
        <v>0</v>
      </c>
      <c r="D9" s="180" t="n">
        <f aca="false">-SUMIF(Assumptions!$A$81:$C$104,"LT2",Assumptions!$C$81:$C$104)</f>
        <v>500000</v>
      </c>
      <c r="E9" s="180" t="n">
        <v>0</v>
      </c>
      <c r="F9" s="180" t="n">
        <v>0</v>
      </c>
      <c r="G9" s="181" t="n">
        <f aca="false">IF($B$6="Yes",0,E9-F9)</f>
        <v>0</v>
      </c>
      <c r="H9" s="182" t="n">
        <f aca="false">IF(ROUND(SUM(C9:D9,-G9),0)=0,0,IF($B$6="Yes",SUM($D$9:D9),SUM(C9:D9,-G9)))</f>
        <v>500000</v>
      </c>
      <c r="I9" s="162" t="str">
        <f aca="false">"-"</f>
        <v>-</v>
      </c>
      <c r="J9" s="180"/>
      <c r="K9" s="180"/>
      <c r="L9" s="180"/>
      <c r="M9" s="180"/>
    </row>
    <row r="10" s="121" customFormat="true" ht="15.75" hidden="false" customHeight="true" outlineLevel="0" collapsed="false">
      <c r="A10" s="166" t="n">
        <f aca="true">IF(ISBLANK(Assumptions!$C$5)=TRUE(),DATE(YEAR(TODAY()),MONTH(TODAY()),7),DATE(YEAR(Assumptions!$C$5),MONTH(Assumptions!$C$5),DAY(Assumptions!$C$5)+6))</f>
        <v>44262</v>
      </c>
      <c r="B10" s="161" t="n">
        <f aca="false">IF(AND(B9&gt;A9,B9&lt;=A10),B9,DATE(YEAR(A10),MONTH(A10),IF(AND(MONTH(A10)=2,Assumptions!$D$79&gt;28),28,Assumptions!$D$79)))</f>
        <v>44285</v>
      </c>
      <c r="C10" s="180" t="n">
        <f aca="false">H9</f>
        <v>500000</v>
      </c>
      <c r="D10" s="180" t="n">
        <f aca="true">IF(ISNA(MATCH($A10,Months,0))=TRUE(),0,OFFSET(CashFlow!$B$36,0,MATCH($A10,Months,0),1,1))</f>
        <v>0</v>
      </c>
      <c r="E10" s="181" t="n">
        <f aca="true">IF(AND(B10&gt;A9,B10&lt;=A10),IF($B$6="Yes",0,IF(ROW(D10)-ROW($D$9)&gt;$B$5*52,-PMT($B$4/12,$B$5*12,SUM(OFFSET(D10,0,0,-$B$5*12,1)),0,0),-PMT($B$4/12,$B$5*12,SUM(OFFSET(D10,0,0,ROW($D$8)-ROW(D10),1)),0,0))),0)</f>
        <v>0</v>
      </c>
      <c r="F10" s="181" t="n">
        <f aca="false">IF(AND(B10&gt;A9,B10&lt;=A10),(H9+D10)*$B$4/12,0)</f>
        <v>0</v>
      </c>
      <c r="G10" s="181" t="n">
        <f aca="false">IF($B$6="Yes",0,E10-F10)</f>
        <v>0</v>
      </c>
      <c r="H10" s="182" t="n">
        <f aca="false">IF(ROUND(SUM(C10:D10,-G10),0)=0,0,IF($B$6="Yes",SUM($D$9:D10),SUM(C10:D10,-G10)))</f>
        <v>500000</v>
      </c>
      <c r="I10" s="183" t="str">
        <f aca="false">IF(E10&gt;0,MAX(I$9:I9)+1,"-")</f>
        <v>-</v>
      </c>
      <c r="J10" s="180"/>
      <c r="K10" s="180"/>
      <c r="L10" s="180"/>
      <c r="M10" s="180"/>
    </row>
    <row r="11" s="121" customFormat="true" ht="15.75" hidden="false" customHeight="true" outlineLevel="0" collapsed="false">
      <c r="A11" s="166" t="n">
        <f aca="false">DATE(YEAR(A10),MONTH(A10),DAY(A10)+7)</f>
        <v>44269</v>
      </c>
      <c r="B11" s="161" t="n">
        <f aca="false">IF(AND(B10&gt;A10,B10&lt;=A11),B10,DATE(YEAR(A11),MONTH(A11),IF(AND(MONTH(A11)=2,Assumptions!$D$79&gt;28),28,Assumptions!$D$79)))</f>
        <v>44285</v>
      </c>
      <c r="C11" s="180" t="n">
        <f aca="false">H10</f>
        <v>500000</v>
      </c>
      <c r="D11" s="180" t="n">
        <f aca="true">IF(ISNA(MATCH($A11,Months,0))=TRUE(),0,OFFSET(CashFlow!$B$36,0,MATCH($A11,Months,0),1,1))</f>
        <v>0</v>
      </c>
      <c r="E11" s="181" t="n">
        <f aca="true">IF(AND(B11&gt;A10,B11&lt;=A11),IF($B$6="Yes",0,IF(ROW(D11)-ROW($D$9)&gt;$B$5*52,-PMT($B$4/12,$B$5*12,SUM(OFFSET(D11,0,0,-$B$5*12,1)),0,0),-PMT($B$4/12,$B$5*12,SUM(OFFSET(D11,0,0,ROW($D$8)-ROW(D11),1)),0,0))),0)</f>
        <v>0</v>
      </c>
      <c r="F11" s="181" t="n">
        <f aca="false">IF(AND(B11&gt;A10,B11&lt;=A11),(H10+D11)*$B$4/12,0)</f>
        <v>0</v>
      </c>
      <c r="G11" s="181" t="n">
        <f aca="false">IF($B$6="Yes",0,E11-F11)</f>
        <v>0</v>
      </c>
      <c r="H11" s="182" t="n">
        <f aca="false">IF(ROUND(SUM(C11:D11,-G11),0)=0,0,IF($B$6="Yes",SUM($D$9:D11),SUM(C11:D11,-G11)))</f>
        <v>500000</v>
      </c>
      <c r="I11" s="183" t="str">
        <f aca="false">IF(E11&gt;0,MAX(I$9:I10)+1,"-")</f>
        <v>-</v>
      </c>
      <c r="J11" s="180"/>
      <c r="K11" s="180"/>
      <c r="L11" s="180"/>
      <c r="M11" s="180"/>
    </row>
    <row r="12" s="121" customFormat="true" ht="15.75" hidden="false" customHeight="true" outlineLevel="0" collapsed="false">
      <c r="A12" s="166" t="n">
        <f aca="false">DATE(YEAR(A11),MONTH(A11),DAY(A11)+7)</f>
        <v>44276</v>
      </c>
      <c r="B12" s="161" t="n">
        <f aca="false">IF(AND(B11&gt;A11,B11&lt;=A12),B11,DATE(YEAR(A12),MONTH(A12),IF(AND(MONTH(A12)=2,Assumptions!$D$79&gt;28),28,Assumptions!$D$79)))</f>
        <v>44285</v>
      </c>
      <c r="C12" s="180" t="n">
        <f aca="false">H11</f>
        <v>500000</v>
      </c>
      <c r="D12" s="180" t="n">
        <f aca="true">IF(ISNA(MATCH($A12,Months,0))=TRUE(),0,OFFSET(CashFlow!$B$36,0,MATCH($A12,Months,0),1,1))</f>
        <v>0</v>
      </c>
      <c r="E12" s="181" t="n">
        <f aca="true">IF(AND(B12&gt;A11,B12&lt;=A12),IF($B$6="Yes",0,IF(ROW(D12)-ROW($D$9)&gt;$B$5*52,-PMT($B$4/12,$B$5*12,SUM(OFFSET(D12,0,0,-$B$5*12,1)),0,0),-PMT($B$4/12,$B$5*12,SUM(OFFSET(D12,0,0,ROW($D$8)-ROW(D12),1)),0,0))),0)</f>
        <v>0</v>
      </c>
      <c r="F12" s="181" t="n">
        <f aca="false">IF(AND(B12&gt;A11,B12&lt;=A12),(H11+D12)*$B$4/12,0)</f>
        <v>0</v>
      </c>
      <c r="G12" s="181" t="n">
        <f aca="false">IF($B$6="Yes",0,E12-F12)</f>
        <v>0</v>
      </c>
      <c r="H12" s="182" t="n">
        <f aca="false">IF(ROUND(SUM(C12:D12,-G12),0)=0,0,IF($B$6="Yes",SUM($D$9:D12),SUM(C12:D12,-G12)))</f>
        <v>500000</v>
      </c>
      <c r="I12" s="183" t="str">
        <f aca="false">IF(E12&gt;0,MAX(I$9:I11)+1,"-")</f>
        <v>-</v>
      </c>
      <c r="J12" s="180"/>
      <c r="K12" s="180"/>
      <c r="L12" s="180"/>
      <c r="M12" s="180"/>
    </row>
    <row r="13" s="121" customFormat="true" ht="15.75" hidden="false" customHeight="true" outlineLevel="0" collapsed="false">
      <c r="A13" s="166" t="n">
        <f aca="false">DATE(YEAR(A12),MONTH(A12),DAY(A12)+7)</f>
        <v>44283</v>
      </c>
      <c r="B13" s="161" t="n">
        <f aca="false">IF(AND(B12&gt;A12,B12&lt;=A13),B12,DATE(YEAR(A13),MONTH(A13),IF(AND(MONTH(A13)=2,Assumptions!$D$79&gt;28),28,Assumptions!$D$79)))</f>
        <v>44285</v>
      </c>
      <c r="C13" s="180" t="n">
        <f aca="false">H12</f>
        <v>500000</v>
      </c>
      <c r="D13" s="180" t="n">
        <f aca="true">IF(ISNA(MATCH($A13,Months,0))=TRUE(),0,OFFSET(CashFlow!$B$36,0,MATCH($A13,Months,0),1,1))</f>
        <v>0</v>
      </c>
      <c r="E13" s="181" t="n">
        <f aca="true">IF(AND(B13&gt;A12,B13&lt;=A13),IF($B$6="Yes",0,IF(ROW(D13)-ROW($D$9)&gt;$B$5*52,-PMT($B$4/12,$B$5*12,SUM(OFFSET(D13,0,0,-$B$5*12,1)),0,0),-PMT($B$4/12,$B$5*12,SUM(OFFSET(D13,0,0,ROW($D$8)-ROW(D13),1)),0,0))),0)</f>
        <v>0</v>
      </c>
      <c r="F13" s="181" t="n">
        <f aca="false">IF(AND(B13&gt;A12,B13&lt;=A13),(H12+D13)*$B$4/12,0)</f>
        <v>0</v>
      </c>
      <c r="G13" s="181" t="n">
        <f aca="false">IF($B$6="Yes",0,E13-F13)</f>
        <v>0</v>
      </c>
      <c r="H13" s="182" t="n">
        <f aca="false">IF(ROUND(SUM(C13:D13,-G13),0)=0,0,IF($B$6="Yes",SUM($D$9:D13),SUM(C13:D13,-G13)))</f>
        <v>500000</v>
      </c>
      <c r="I13" s="183" t="str">
        <f aca="false">IF(E13&gt;0,MAX(I$9:I12)+1,"-")</f>
        <v>-</v>
      </c>
      <c r="J13" s="180"/>
      <c r="K13" s="180"/>
      <c r="L13" s="180"/>
      <c r="M13" s="180"/>
    </row>
    <row r="14" s="121" customFormat="true" ht="15.75" hidden="false" customHeight="true" outlineLevel="0" collapsed="false">
      <c r="A14" s="166" t="n">
        <f aca="false">DATE(YEAR(A13),MONTH(A13),DAY(A13)+7)</f>
        <v>44290</v>
      </c>
      <c r="B14" s="161" t="n">
        <f aca="false">IF(AND(B13&gt;A13,B13&lt;=A14),B13,DATE(YEAR(A14),MONTH(A14),IF(AND(MONTH(A14)=2,Assumptions!$D$79&gt;28),28,Assumptions!$D$79)))</f>
        <v>44285</v>
      </c>
      <c r="C14" s="180" t="n">
        <f aca="false">H13</f>
        <v>500000</v>
      </c>
      <c r="D14" s="180" t="n">
        <f aca="true">IF(ISNA(MATCH($A14,Months,0))=TRUE(),0,OFFSET(CashFlow!$B$36,0,MATCH($A14,Months,0),1,1))</f>
        <v>0</v>
      </c>
      <c r="E14" s="181" t="e">
        <f aca="true">IF(AND(B14&gt;A13,B14&lt;=A14),IF($B$6="Yes",0,IF(ROW(D14)-ROW($D$9)&gt;$B$5*52,-PMT($B$4/12,$B$5*12,SUM(OFFSET(D14,0,0,-$B$5*12,1)),0,0),-PMT($B$4/12,$B$5*12,SUM(OFFSET(D14,0,0,ROW($D$8)-ROW(D14),1)),0,0))),0)</f>
        <v>#VALUE!</v>
      </c>
      <c r="F14" s="181" t="n">
        <f aca="false">IF(AND(B14&gt;A13,B14&lt;=A14),(H13+D14)*$B$4/12,0)</f>
        <v>3854.16666666667</v>
      </c>
      <c r="G14" s="181" t="e">
        <f aca="false">IF($B$6="Yes",0,E14-F14)</f>
        <v>#VALUE!</v>
      </c>
      <c r="H14" s="182" t="e">
        <f aca="false">IF(ROUND(SUM(C14:D14,-G14),0)=0,0,IF($B$6="Yes",SUM($D$9:D14),SUM(C14:D14,-G14)))</f>
        <v>#VALUE!</v>
      </c>
      <c r="I14" s="183" t="e">
        <f aca="false">IF(E14&gt;0,MAX(I$9:I13)+1,"-")</f>
        <v>#VALUE!</v>
      </c>
      <c r="J14" s="180"/>
      <c r="K14" s="180"/>
      <c r="L14" s="180"/>
      <c r="M14" s="180"/>
    </row>
    <row r="15" s="121" customFormat="true" ht="15.75" hidden="false" customHeight="true" outlineLevel="0" collapsed="false">
      <c r="A15" s="166" t="n">
        <f aca="false">DATE(YEAR(A14),MONTH(A14),DAY(A14)+7)</f>
        <v>44297</v>
      </c>
      <c r="B15" s="161" t="n">
        <f aca="false">IF(AND(B14&gt;A14,B14&lt;=A15),B14,DATE(YEAR(A15),MONTH(A15),IF(AND(MONTH(A15)=2,Assumptions!$D$79&gt;28),28,Assumptions!$D$79)))</f>
        <v>44316</v>
      </c>
      <c r="C15" s="180" t="e">
        <f aca="false">H14</f>
        <v>#VALUE!</v>
      </c>
      <c r="D15" s="180" t="n">
        <f aca="true">IF(ISNA(MATCH($A15,Months,0))=TRUE(),0,OFFSET(CashFlow!$B$36,0,MATCH($A15,Months,0),1,1))</f>
        <v>0</v>
      </c>
      <c r="E15" s="181" t="n">
        <f aca="true">IF(AND(B15&gt;A14,B15&lt;=A15),IF($B$6="Yes",0,IF(ROW(D15)-ROW($D$9)&gt;$B$5*52,-PMT($B$4/12,$B$5*12,SUM(OFFSET(D15,0,0,-$B$5*12,1)),0,0),-PMT($B$4/12,$B$5*12,SUM(OFFSET(D15,0,0,ROW($D$8)-ROW(D15),1)),0,0))),0)</f>
        <v>0</v>
      </c>
      <c r="F15" s="181" t="n">
        <f aca="false">IF(AND(B15&gt;A14,B15&lt;=A15),(H14+D15)*$B$4/12,0)</f>
        <v>0</v>
      </c>
      <c r="G15" s="181" t="n">
        <f aca="false">IF($B$6="Yes",0,E15-F15)</f>
        <v>0</v>
      </c>
      <c r="H15" s="182" t="e">
        <f aca="false">IF(ROUND(SUM(C15:D15,-G15),0)=0,0,IF($B$6="Yes",SUM($D$9:D15),SUM(C15:D15,-G15)))</f>
        <v>#VALUE!</v>
      </c>
      <c r="I15" s="183" t="str">
        <f aca="false">IF(E15&gt;0,MAX(I$9:I14)+1,"-")</f>
        <v>-</v>
      </c>
      <c r="J15" s="180"/>
      <c r="K15" s="180"/>
      <c r="L15" s="180"/>
      <c r="M15" s="180"/>
    </row>
    <row r="16" s="121" customFormat="true" ht="15.75" hidden="false" customHeight="true" outlineLevel="0" collapsed="false">
      <c r="A16" s="166" t="n">
        <f aca="false">DATE(YEAR(A15),MONTH(A15),DAY(A15)+7)</f>
        <v>44304</v>
      </c>
      <c r="B16" s="161" t="n">
        <f aca="false">IF(AND(B15&gt;A15,B15&lt;=A16),B15,DATE(YEAR(A16),MONTH(A16),IF(AND(MONTH(A16)=2,Assumptions!$D$79&gt;28),28,Assumptions!$D$79)))</f>
        <v>44316</v>
      </c>
      <c r="C16" s="180" t="e">
        <f aca="false">H15</f>
        <v>#VALUE!</v>
      </c>
      <c r="D16" s="180" t="n">
        <f aca="true">IF(ISNA(MATCH($A16,Months,0))=TRUE(),0,OFFSET(CashFlow!$B$36,0,MATCH($A16,Months,0),1,1))</f>
        <v>0</v>
      </c>
      <c r="E16" s="181" t="n">
        <f aca="true">IF(AND(B16&gt;A15,B16&lt;=A16),IF($B$6="Yes",0,IF(ROW(D16)-ROW($D$9)&gt;$B$5*52,-PMT($B$4/12,$B$5*12,SUM(OFFSET(D16,0,0,-$B$5*12,1)),0,0),-PMT($B$4/12,$B$5*12,SUM(OFFSET(D16,0,0,ROW($D$8)-ROW(D16),1)),0,0))),0)</f>
        <v>0</v>
      </c>
      <c r="F16" s="181" t="n">
        <f aca="false">IF(AND(B16&gt;A15,B16&lt;=A16),(H15+D16)*$B$4/12,0)</f>
        <v>0</v>
      </c>
      <c r="G16" s="181" t="n">
        <f aca="false">IF($B$6="Yes",0,E16-F16)</f>
        <v>0</v>
      </c>
      <c r="H16" s="182" t="e">
        <f aca="false">IF(ROUND(SUM(C16:D16,-G16),0)=0,0,IF($B$6="Yes",SUM($D$9:D16),SUM(C16:D16,-G16)))</f>
        <v>#VALUE!</v>
      </c>
      <c r="I16" s="183" t="str">
        <f aca="false">IF(E16&gt;0,MAX(I$9:I15)+1,"-")</f>
        <v>-</v>
      </c>
      <c r="J16" s="180"/>
      <c r="K16" s="180"/>
      <c r="L16" s="180"/>
      <c r="M16" s="180"/>
    </row>
    <row r="17" s="121" customFormat="true" ht="15.75" hidden="false" customHeight="true" outlineLevel="0" collapsed="false">
      <c r="A17" s="166" t="n">
        <f aca="false">DATE(YEAR(A16),MONTH(A16),DAY(A16)+7)</f>
        <v>44311</v>
      </c>
      <c r="B17" s="161" t="n">
        <f aca="false">IF(AND(B16&gt;A16,B16&lt;=A17),B16,DATE(YEAR(A17),MONTH(A17),IF(AND(MONTH(A17)=2,Assumptions!$D$79&gt;28),28,Assumptions!$D$79)))</f>
        <v>44316</v>
      </c>
      <c r="C17" s="180" t="e">
        <f aca="false">H16</f>
        <v>#VALUE!</v>
      </c>
      <c r="D17" s="180" t="n">
        <f aca="true">IF(ISNA(MATCH($A17,Months,0))=TRUE(),0,OFFSET(CashFlow!$B$36,0,MATCH($A17,Months,0),1,1))</f>
        <v>0</v>
      </c>
      <c r="E17" s="181" t="n">
        <f aca="true">IF(AND(B17&gt;A16,B17&lt;=A17),IF($B$6="Yes",0,IF(ROW(D17)-ROW($D$9)&gt;$B$5*52,-PMT($B$4/12,$B$5*12,SUM(OFFSET(D17,0,0,-$B$5*12,1)),0,0),-PMT($B$4/12,$B$5*12,SUM(OFFSET(D17,0,0,ROW($D$8)-ROW(D17),1)),0,0))),0)</f>
        <v>0</v>
      </c>
      <c r="F17" s="181" t="n">
        <f aca="false">IF(AND(B17&gt;A16,B17&lt;=A17),(H16+D17)*$B$4/12,0)</f>
        <v>0</v>
      </c>
      <c r="G17" s="181" t="n">
        <f aca="false">IF($B$6="Yes",0,E17-F17)</f>
        <v>0</v>
      </c>
      <c r="H17" s="182" t="e">
        <f aca="false">IF(ROUND(SUM(C17:D17,-G17),0)=0,0,IF($B$6="Yes",SUM($D$9:D17),SUM(C17:D17,-G17)))</f>
        <v>#VALUE!</v>
      </c>
      <c r="I17" s="183" t="str">
        <f aca="false">IF(E17&gt;0,MAX(I$9:I16)+1,"-")</f>
        <v>-</v>
      </c>
      <c r="J17" s="180"/>
      <c r="K17" s="180"/>
      <c r="L17" s="180"/>
      <c r="M17" s="180"/>
    </row>
    <row r="18" s="121" customFormat="true" ht="15.75" hidden="false" customHeight="true" outlineLevel="0" collapsed="false">
      <c r="A18" s="166" t="n">
        <f aca="false">DATE(YEAR(A17),MONTH(A17),DAY(A17)+7)</f>
        <v>44318</v>
      </c>
      <c r="B18" s="161" t="n">
        <f aca="false">IF(AND(B17&gt;A17,B17&lt;=A18),B17,DATE(YEAR(A18),MONTH(A18),IF(AND(MONTH(A18)=2,Assumptions!$D$79&gt;28),28,Assumptions!$D$79)))</f>
        <v>44316</v>
      </c>
      <c r="C18" s="180" t="e">
        <f aca="false">H17</f>
        <v>#VALUE!</v>
      </c>
      <c r="D18" s="180" t="n">
        <f aca="true">IF(ISNA(MATCH($A18,Months,0))=TRUE(),0,OFFSET(CashFlow!$B$36,0,MATCH($A18,Months,0),1,1))</f>
        <v>0</v>
      </c>
      <c r="E18" s="181" t="e">
        <f aca="true">IF(AND(B18&gt;A17,B18&lt;=A18),IF($B$6="Yes",0,IF(ROW(D18)-ROW($D$9)&gt;$B$5*52,-PMT($B$4/12,$B$5*12,SUM(OFFSET(D18,0,0,-$B$5*12,1)),0,0),-PMT($B$4/12,$B$5*12,SUM(OFFSET(D18,0,0,ROW($D$8)-ROW(D18),1)),0,0))),0)</f>
        <v>#VALUE!</v>
      </c>
      <c r="F18" s="181" t="e">
        <f aca="false">IF(AND(B18&gt;A17,B18&lt;=A18),(H17+D18)*$B$4/12,0)</f>
        <v>#VALUE!</v>
      </c>
      <c r="G18" s="181" t="e">
        <f aca="false">IF($B$6="Yes",0,E18-F18)</f>
        <v>#VALUE!</v>
      </c>
      <c r="H18" s="182" t="e">
        <f aca="false">IF(ROUND(SUM(C18:D18,-G18),0)=0,0,IF($B$6="Yes",SUM($D$9:D18),SUM(C18:D18,-G18)))</f>
        <v>#VALUE!</v>
      </c>
      <c r="I18" s="183" t="e">
        <f aca="false">IF(E18&gt;0,MAX(I$9:I17)+1,"-")</f>
        <v>#VALUE!</v>
      </c>
      <c r="J18" s="180"/>
      <c r="K18" s="180"/>
      <c r="L18" s="180"/>
      <c r="M18" s="180"/>
    </row>
    <row r="19" s="121" customFormat="true" ht="15.75" hidden="false" customHeight="true" outlineLevel="0" collapsed="false">
      <c r="A19" s="166" t="n">
        <f aca="false">DATE(YEAR(A18),MONTH(A18),DAY(A18)+7)</f>
        <v>44325</v>
      </c>
      <c r="B19" s="161" t="n">
        <f aca="false">IF(AND(B18&gt;A18,B18&lt;=A19),B18,DATE(YEAR(A19),MONTH(A19),IF(AND(MONTH(A19)=2,Assumptions!$D$79&gt;28),28,Assumptions!$D$79)))</f>
        <v>44346</v>
      </c>
      <c r="C19" s="180" t="e">
        <f aca="false">H18</f>
        <v>#VALUE!</v>
      </c>
      <c r="D19" s="180" t="n">
        <f aca="true">IF(ISNA(MATCH($A19,Months,0))=TRUE(),0,OFFSET(CashFlow!$B$36,0,MATCH($A19,Months,0),1,1))</f>
        <v>0</v>
      </c>
      <c r="E19" s="181" t="n">
        <f aca="true">IF(AND(B19&gt;A18,B19&lt;=A19),IF($B$6="Yes",0,IF(ROW(D19)-ROW($D$9)&gt;$B$5*52,-PMT($B$4/12,$B$5*12,SUM(OFFSET(D19,0,0,-$B$5*12,1)),0,0),-PMT($B$4/12,$B$5*12,SUM(OFFSET(D19,0,0,ROW($D$8)-ROW(D19),1)),0,0))),0)</f>
        <v>0</v>
      </c>
      <c r="F19" s="181" t="n">
        <f aca="false">IF(AND(B19&gt;A18,B19&lt;=A19),(H18+D19)*$B$4/12,0)</f>
        <v>0</v>
      </c>
      <c r="G19" s="181" t="n">
        <f aca="false">IF($B$6="Yes",0,E19-F19)</f>
        <v>0</v>
      </c>
      <c r="H19" s="182" t="e">
        <f aca="false">IF(ROUND(SUM(C19:D19,-G19),0)=0,0,IF($B$6="Yes",SUM($D$9:D19),SUM(C19:D19,-G19)))</f>
        <v>#VALUE!</v>
      </c>
      <c r="I19" s="183" t="str">
        <f aca="false">IF(E19&gt;0,MAX(I$9:I18)+1,"-")</f>
        <v>-</v>
      </c>
      <c r="J19" s="180"/>
      <c r="K19" s="180"/>
      <c r="L19" s="180"/>
      <c r="M19" s="180"/>
    </row>
    <row r="20" customFormat="false" ht="15.75" hidden="false" customHeight="true" outlineLevel="0" collapsed="false">
      <c r="A20" s="166" t="n">
        <f aca="false">DATE(YEAR(A19),MONTH(A19),DAY(A19)+7)</f>
        <v>44332</v>
      </c>
      <c r="B20" s="161" t="n">
        <f aca="false">IF(AND(B19&gt;A19,B19&lt;=A20),B19,DATE(YEAR(A20),MONTH(A20),IF(AND(MONTH(A20)=2,Assumptions!$D$79&gt;28),28,Assumptions!$D$79)))</f>
        <v>44346</v>
      </c>
      <c r="C20" s="180" t="e">
        <f aca="false">H19</f>
        <v>#VALUE!</v>
      </c>
      <c r="D20" s="180" t="n">
        <f aca="true">IF(ISNA(MATCH($A20,Months,0))=TRUE(),0,OFFSET(CashFlow!$B$36,0,MATCH($A20,Months,0),1,1))</f>
        <v>0</v>
      </c>
      <c r="E20" s="181" t="n">
        <f aca="true">IF(AND(B20&gt;A19,B20&lt;=A20),IF($B$6="Yes",0,IF(ROW(D20)-ROW($D$9)&gt;$B$5*52,-PMT($B$4/12,$B$5*12,SUM(OFFSET(D20,0,0,-$B$5*12,1)),0,0),-PMT($B$4/12,$B$5*12,SUM(OFFSET(D20,0,0,ROW($D$8)-ROW(D20),1)),0,0))),0)</f>
        <v>0</v>
      </c>
      <c r="F20" s="181" t="n">
        <f aca="false">IF(AND(B20&gt;A19,B20&lt;=A20),(H19+D20)*$B$4/12,0)</f>
        <v>0</v>
      </c>
      <c r="G20" s="181" t="n">
        <f aca="false">IF($B$6="Yes",0,E20-F20)</f>
        <v>0</v>
      </c>
      <c r="H20" s="182" t="e">
        <f aca="false">IF(ROUND(SUM(C20:D20,-G20),0)=0,0,IF($B$6="Yes",SUM($D$9:D20),SUM(C20:D20,-G20)))</f>
        <v>#VALUE!</v>
      </c>
      <c r="I20" s="183" t="str">
        <f aca="false">IF(E20&gt;0,MAX(I$9:I19)+1,"-")</f>
        <v>-</v>
      </c>
    </row>
    <row r="21" customFormat="false" ht="15.75" hidden="false" customHeight="true" outlineLevel="0" collapsed="false">
      <c r="A21" s="166" t="n">
        <f aca="false">DATE(YEAR(A20),MONTH(A20),DAY(A20)+7)</f>
        <v>44339</v>
      </c>
      <c r="B21" s="161" t="n">
        <f aca="false">IF(AND(B20&gt;A20,B20&lt;=A21),B20,DATE(YEAR(A21),MONTH(A21),IF(AND(MONTH(A21)=2,Assumptions!$D$79&gt;28),28,Assumptions!$D$79)))</f>
        <v>44346</v>
      </c>
      <c r="C21" s="180" t="e">
        <f aca="false">H20</f>
        <v>#VALUE!</v>
      </c>
      <c r="D21" s="180" t="n">
        <f aca="true">IF(ISNA(MATCH($A21,Months,0))=TRUE(),0,OFFSET(CashFlow!$B$36,0,MATCH($A21,Months,0),1,1))</f>
        <v>0</v>
      </c>
      <c r="E21" s="181" t="n">
        <f aca="true">IF(AND(B21&gt;A20,B21&lt;=A21),IF($B$6="Yes",0,IF(ROW(D21)-ROW($D$9)&gt;$B$5*52,-PMT($B$4/12,$B$5*12,SUM(OFFSET(D21,0,0,-$B$5*12,1)),0,0),-PMT($B$4/12,$B$5*12,SUM(OFFSET(D21,0,0,ROW($D$8)-ROW(D21),1)),0,0))),0)</f>
        <v>0</v>
      </c>
      <c r="F21" s="181" t="n">
        <f aca="false">IF(AND(B21&gt;A20,B21&lt;=A21),(H20+D21)*$B$4/12,0)</f>
        <v>0</v>
      </c>
      <c r="G21" s="181" t="n">
        <f aca="false">IF($B$6="Yes",0,E21-F21)</f>
        <v>0</v>
      </c>
      <c r="H21" s="182" t="e">
        <f aca="false">IF(ROUND(SUM(C21:D21,-G21),0)=0,0,IF($B$6="Yes",SUM($D$9:D21),SUM(C21:D21,-G21)))</f>
        <v>#VALUE!</v>
      </c>
      <c r="I21" s="183" t="str">
        <f aca="false">IF(E21&gt;0,MAX(I$9:I20)+1,"-")</f>
        <v>-</v>
      </c>
    </row>
    <row r="22" customFormat="false" ht="15.75" hidden="false" customHeight="true" outlineLevel="0" collapsed="false">
      <c r="A22" s="166" t="n">
        <f aca="false">DATE(YEAR(A21),MONTH(A21),DAY(A21)+7)</f>
        <v>44346</v>
      </c>
      <c r="B22" s="161" t="n">
        <f aca="false">IF(AND(B21&gt;A21,B21&lt;=A22),B21,DATE(YEAR(A22),MONTH(A22),IF(AND(MONTH(A22)=2,Assumptions!$D$79&gt;28),28,Assumptions!$D$79)))</f>
        <v>44346</v>
      </c>
      <c r="C22" s="180" t="e">
        <f aca="false">H21</f>
        <v>#VALUE!</v>
      </c>
      <c r="D22" s="180" t="n">
        <f aca="true">IF(ISNA(MATCH($A22,Months,0))=TRUE(),0,OFFSET(CashFlow!$B$36,0,MATCH($A22,Months,0),1,1))</f>
        <v>0</v>
      </c>
      <c r="E22" s="181" t="e">
        <f aca="true">IF(AND(B22&gt;A21,B22&lt;=A22),IF($B$6="Yes",0,IF(ROW(D22)-ROW($D$9)&gt;$B$5*52,-PMT($B$4/12,$B$5*12,SUM(OFFSET(D22,0,0,-$B$5*12,1)),0,0),-PMT($B$4/12,$B$5*12,SUM(OFFSET(D22,0,0,ROW($D$8)-ROW(D22),1)),0,0))),0)</f>
        <v>#VALUE!</v>
      </c>
      <c r="F22" s="181" t="e">
        <f aca="false">IF(AND(B22&gt;A21,B22&lt;=A22),(H21+D22)*$B$4/12,0)</f>
        <v>#VALUE!</v>
      </c>
      <c r="G22" s="181" t="e">
        <f aca="false">IF($B$6="Yes",0,E22-F22)</f>
        <v>#VALUE!</v>
      </c>
      <c r="H22" s="182" t="e">
        <f aca="false">IF(ROUND(SUM(C22:D22,-G22),0)=0,0,IF($B$6="Yes",SUM($D$9:D22),SUM(C22:D22,-G22)))</f>
        <v>#VALUE!</v>
      </c>
      <c r="I22" s="183" t="e">
        <f aca="false">IF(E22&gt;0,MAX(I$9:I21)+1,"-")</f>
        <v>#VALUE!</v>
      </c>
    </row>
    <row r="23" s="185" customFormat="true" ht="15.75" hidden="false" customHeight="true" outlineLevel="0" collapsed="false">
      <c r="A23" s="166" t="n">
        <f aca="false">DATE(YEAR(A22),MONTH(A22),DAY(A22)+7)</f>
        <v>44353</v>
      </c>
      <c r="B23" s="161" t="n">
        <f aca="false">IF(AND(B22&gt;A22,B22&lt;=A23),B22,DATE(YEAR(A23),MONTH(A23),IF(AND(MONTH(A23)=2,Assumptions!$D$79&gt;28),28,Assumptions!$D$79)))</f>
        <v>44377</v>
      </c>
      <c r="C23" s="180" t="e">
        <f aca="false">H22</f>
        <v>#VALUE!</v>
      </c>
      <c r="D23" s="180" t="n">
        <f aca="true">IF(ISNA(MATCH($A23,Months,0))=TRUE(),0,OFFSET(CashFlow!$B$36,0,MATCH($A23,Months,0),1,1))</f>
        <v>0</v>
      </c>
      <c r="E23" s="181" t="n">
        <f aca="true">IF(AND(B23&gt;A22,B23&lt;=A23),IF($B$6="Yes",0,IF(ROW(D23)-ROW($D$9)&gt;$B$5*52,-PMT($B$4/12,$B$5*12,SUM(OFFSET(D23,0,0,-$B$5*12,1)),0,0),-PMT($B$4/12,$B$5*12,SUM(OFFSET(D23,0,0,ROW($D$8)-ROW(D23),1)),0,0))),0)</f>
        <v>0</v>
      </c>
      <c r="F23" s="181" t="n">
        <f aca="false">IF(AND(B23&gt;A22,B23&lt;=A23),(H22+D23)*$B$4/12,0)</f>
        <v>0</v>
      </c>
      <c r="G23" s="181" t="n">
        <f aca="false">IF($B$6="Yes",0,E23-F23)</f>
        <v>0</v>
      </c>
      <c r="H23" s="182" t="e">
        <f aca="false">IF(ROUND(SUM(C23:D23,-G23),0)=0,0,IF($B$6="Yes",SUM($D$9:D23),SUM(C23:D23,-G23)))</f>
        <v>#VALUE!</v>
      </c>
      <c r="I23" s="183" t="str">
        <f aca="false">IF(E23&gt;0,MAX(I$9:I22)+1,"-")</f>
        <v>-</v>
      </c>
      <c r="J23" s="184"/>
      <c r="K23" s="184"/>
      <c r="L23" s="184"/>
      <c r="M23" s="184"/>
    </row>
    <row r="24" customFormat="false" ht="15.75" hidden="false" customHeight="true" outlineLevel="0" collapsed="false">
      <c r="A24" s="166" t="n">
        <f aca="false">DATE(YEAR(A23),MONTH(A23),DAY(A23)+7)</f>
        <v>44360</v>
      </c>
      <c r="B24" s="161" t="n">
        <f aca="false">IF(AND(B23&gt;A23,B23&lt;=A24),B23,DATE(YEAR(A24),MONTH(A24),IF(AND(MONTH(A24)=2,Assumptions!$D$79&gt;28),28,Assumptions!$D$79)))</f>
        <v>44377</v>
      </c>
      <c r="C24" s="180" t="e">
        <f aca="false">H23</f>
        <v>#VALUE!</v>
      </c>
      <c r="D24" s="180" t="n">
        <f aca="true">IF(ISNA(MATCH($A24,Months,0))=TRUE(),0,OFFSET(CashFlow!$B$36,0,MATCH($A24,Months,0),1,1))</f>
        <v>0</v>
      </c>
      <c r="E24" s="181" t="n">
        <f aca="true">IF(AND(B24&gt;A23,B24&lt;=A24),IF($B$6="Yes",0,IF(ROW(D24)-ROW($D$9)&gt;$B$5*52,-PMT($B$4/12,$B$5*12,SUM(OFFSET(D24,0,0,-$B$5*12,1)),0,0),-PMT($B$4/12,$B$5*12,SUM(OFFSET(D24,0,0,ROW($D$8)-ROW(D24),1)),0,0))),0)</f>
        <v>0</v>
      </c>
      <c r="F24" s="181" t="n">
        <f aca="false">IF(AND(B24&gt;A23,B24&lt;=A24),(H23+D24)*$B$4/12,0)</f>
        <v>0</v>
      </c>
      <c r="G24" s="181" t="n">
        <f aca="false">IF($B$6="Yes",0,E24-F24)</f>
        <v>0</v>
      </c>
      <c r="H24" s="182" t="e">
        <f aca="false">IF(ROUND(SUM(C24:D24,-G24),0)=0,0,IF($B$6="Yes",SUM($D$9:D24),SUM(C24:D24,-G24)))</f>
        <v>#VALUE!</v>
      </c>
      <c r="I24" s="183" t="str">
        <f aca="false">IF(E24&gt;0,MAX(I$9:I23)+1,"-")</f>
        <v>-</v>
      </c>
    </row>
    <row r="25" customFormat="false" ht="15.75" hidden="false" customHeight="true" outlineLevel="0" collapsed="false">
      <c r="A25" s="166" t="n">
        <f aca="false">DATE(YEAR(A24),MONTH(A24),DAY(A24)+7)</f>
        <v>44367</v>
      </c>
      <c r="B25" s="161" t="n">
        <f aca="false">IF(AND(B24&gt;A24,B24&lt;=A25),B24,DATE(YEAR(A25),MONTH(A25),IF(AND(MONTH(A25)=2,Assumptions!$D$79&gt;28),28,Assumptions!$D$79)))</f>
        <v>44377</v>
      </c>
      <c r="C25" s="180" t="e">
        <f aca="false">H24</f>
        <v>#VALUE!</v>
      </c>
      <c r="D25" s="180" t="n">
        <f aca="true">IF(ISNA(MATCH($A25,Months,0))=TRUE(),0,OFFSET(CashFlow!$B$36,0,MATCH($A25,Months,0),1,1))</f>
        <v>0</v>
      </c>
      <c r="E25" s="181" t="n">
        <f aca="true">IF(AND(B25&gt;A24,B25&lt;=A25),IF($B$6="Yes",0,IF(ROW(D25)-ROW($D$9)&gt;$B$5*52,-PMT($B$4/12,$B$5*12,SUM(OFFSET(D25,0,0,-$B$5*12,1)),0,0),-PMT($B$4/12,$B$5*12,SUM(OFFSET(D25,0,0,ROW($D$8)-ROW(D25),1)),0,0))),0)</f>
        <v>0</v>
      </c>
      <c r="F25" s="181" t="n">
        <f aca="false">IF(AND(B25&gt;A24,B25&lt;=A25),(H24+D25)*$B$4/12,0)</f>
        <v>0</v>
      </c>
      <c r="G25" s="181" t="n">
        <f aca="false">IF($B$6="Yes",0,E25-F25)</f>
        <v>0</v>
      </c>
      <c r="H25" s="182" t="e">
        <f aca="false">IF(ROUND(SUM(C25:D25,-G25),0)=0,0,IF($B$6="Yes",SUM($D$9:D25),SUM(C25:D25,-G25)))</f>
        <v>#VALUE!</v>
      </c>
      <c r="I25" s="183" t="str">
        <f aca="false">IF(E25&gt;0,MAX(I$9:I24)+1,"-")</f>
        <v>-</v>
      </c>
    </row>
    <row r="26" customFormat="false" ht="15.75" hidden="false" customHeight="true" outlineLevel="0" collapsed="false">
      <c r="A26" s="166" t="n">
        <f aca="false">DATE(YEAR(A25),MONTH(A25),DAY(A25)+7)</f>
        <v>44374</v>
      </c>
      <c r="B26" s="161" t="n">
        <f aca="false">IF(AND(B25&gt;A25,B25&lt;=A26),B25,DATE(YEAR(A26),MONTH(A26),IF(AND(MONTH(A26)=2,Assumptions!$D$79&gt;28),28,Assumptions!$D$79)))</f>
        <v>44377</v>
      </c>
      <c r="C26" s="180" t="e">
        <f aca="false">H25</f>
        <v>#VALUE!</v>
      </c>
      <c r="D26" s="180" t="n">
        <f aca="true">IF(ISNA(MATCH($A26,Months,0))=TRUE(),0,OFFSET(CashFlow!$B$36,0,MATCH($A26,Months,0),1,1))</f>
        <v>0</v>
      </c>
      <c r="E26" s="181" t="n">
        <f aca="true">IF(AND(B26&gt;A25,B26&lt;=A26),IF($B$6="Yes",0,IF(ROW(D26)-ROW($D$9)&gt;$B$5*52,-PMT($B$4/12,$B$5*12,SUM(OFFSET(D26,0,0,-$B$5*12,1)),0,0),-PMT($B$4/12,$B$5*12,SUM(OFFSET(D26,0,0,ROW($D$8)-ROW(D26),1)),0,0))),0)</f>
        <v>0</v>
      </c>
      <c r="F26" s="181" t="n">
        <f aca="false">IF(AND(B26&gt;A25,B26&lt;=A26),(H25+D26)*$B$4/12,0)</f>
        <v>0</v>
      </c>
      <c r="G26" s="181" t="n">
        <f aca="false">IF($B$6="Yes",0,E26-F26)</f>
        <v>0</v>
      </c>
      <c r="H26" s="182" t="e">
        <f aca="false">IF(ROUND(SUM(C26:D26,-G26),0)=0,0,IF($B$6="Yes",SUM($D$9:D26),SUM(C26:D26,-G26)))</f>
        <v>#VALUE!</v>
      </c>
      <c r="I26" s="183" t="str">
        <f aca="false">IF(E26&gt;0,MAX(I$9:I25)+1,"-")</f>
        <v>-</v>
      </c>
    </row>
    <row r="27" customFormat="false" ht="15.75" hidden="false" customHeight="true" outlineLevel="0" collapsed="false">
      <c r="A27" s="166" t="n">
        <f aca="false">DATE(YEAR(A26),MONTH(A26),DAY(A26)+7)</f>
        <v>44381</v>
      </c>
      <c r="B27" s="161" t="n">
        <f aca="false">IF(AND(B26&gt;A26,B26&lt;=A27),B26,DATE(YEAR(A27),MONTH(A27),IF(AND(MONTH(A27)=2,Assumptions!$D$79&gt;28),28,Assumptions!$D$79)))</f>
        <v>44377</v>
      </c>
      <c r="C27" s="180" t="e">
        <f aca="false">H26</f>
        <v>#VALUE!</v>
      </c>
      <c r="D27" s="180" t="n">
        <f aca="true">IF(ISNA(MATCH($A27,Months,0))=TRUE(),0,OFFSET(CashFlow!$B$36,0,MATCH($A27,Months,0),1,1))</f>
        <v>0</v>
      </c>
      <c r="E27" s="181" t="e">
        <f aca="true">IF(AND(B27&gt;A26,B27&lt;=A27),IF($B$6="Yes",0,IF(ROW(D27)-ROW($D$9)&gt;$B$5*52,-PMT($B$4/12,$B$5*12,SUM(OFFSET(D27,0,0,-$B$5*12,1)),0,0),-PMT($B$4/12,$B$5*12,SUM(OFFSET(D27,0,0,ROW($D$8)-ROW(D27),1)),0,0))),0)</f>
        <v>#VALUE!</v>
      </c>
      <c r="F27" s="181" t="e">
        <f aca="false">IF(AND(B27&gt;A26,B27&lt;=A27),(H26+D27)*$B$4/12,0)</f>
        <v>#VALUE!</v>
      </c>
      <c r="G27" s="181" t="e">
        <f aca="false">IF($B$6="Yes",0,E27-F27)</f>
        <v>#VALUE!</v>
      </c>
      <c r="H27" s="182" t="e">
        <f aca="false">IF(ROUND(SUM(C27:D27,-G27),0)=0,0,IF($B$6="Yes",SUM($D$9:D27),SUM(C27:D27,-G27)))</f>
        <v>#VALUE!</v>
      </c>
      <c r="I27" s="183" t="e">
        <f aca="false">IF(E27&gt;0,MAX(I$9:I26)+1,"-")</f>
        <v>#VALUE!</v>
      </c>
    </row>
    <row r="28" customFormat="false" ht="15.75" hidden="false" customHeight="true" outlineLevel="0" collapsed="false">
      <c r="A28" s="166" t="n">
        <f aca="false">DATE(YEAR(A27),MONTH(A27),DAY(A27)+7)</f>
        <v>44388</v>
      </c>
      <c r="B28" s="161" t="n">
        <f aca="false">IF(AND(B27&gt;A27,B27&lt;=A28),B27,DATE(YEAR(A28),MONTH(A28),IF(AND(MONTH(A28)=2,Assumptions!$D$79&gt;28),28,Assumptions!$D$79)))</f>
        <v>44407</v>
      </c>
      <c r="C28" s="180" t="e">
        <f aca="false">H27</f>
        <v>#VALUE!</v>
      </c>
      <c r="D28" s="180" t="n">
        <f aca="true">IF(ISNA(MATCH($A28,Months,0))=TRUE(),0,OFFSET(CashFlow!$B$36,0,MATCH($A28,Months,0),1,1))</f>
        <v>0</v>
      </c>
      <c r="E28" s="181" t="n">
        <f aca="true">IF(AND(B28&gt;A27,B28&lt;=A28),IF($B$6="Yes",0,IF(ROW(D28)-ROW($D$9)&gt;$B$5*52,-PMT($B$4/12,$B$5*12,SUM(OFFSET(D28,0,0,-$B$5*12,1)),0,0),-PMT($B$4/12,$B$5*12,SUM(OFFSET(D28,0,0,ROW($D$8)-ROW(D28),1)),0,0))),0)</f>
        <v>0</v>
      </c>
      <c r="F28" s="181" t="n">
        <f aca="false">IF(AND(B28&gt;A27,B28&lt;=A28),(H27+D28)*$B$4/12,0)</f>
        <v>0</v>
      </c>
      <c r="G28" s="181" t="n">
        <f aca="false">IF($B$6="Yes",0,E28-F28)</f>
        <v>0</v>
      </c>
      <c r="H28" s="182" t="e">
        <f aca="false">IF(ROUND(SUM(C28:D28,-G28),0)=0,0,IF($B$6="Yes",SUM($D$9:D28),SUM(C28:D28,-G28)))</f>
        <v>#VALUE!</v>
      </c>
      <c r="I28" s="183" t="str">
        <f aca="false">IF(E28&gt;0,MAX(I$9:I27)+1,"-")</f>
        <v>-</v>
      </c>
    </row>
    <row r="29" customFormat="false" ht="15.75" hidden="false" customHeight="true" outlineLevel="0" collapsed="false">
      <c r="A29" s="166" t="n">
        <f aca="false">DATE(YEAR(A28),MONTH(A28),DAY(A28)+7)</f>
        <v>44395</v>
      </c>
      <c r="B29" s="161" t="n">
        <f aca="false">IF(AND(B28&gt;A28,B28&lt;=A29),B28,DATE(YEAR(A29),MONTH(A29),IF(AND(MONTH(A29)=2,Assumptions!$D$79&gt;28),28,Assumptions!$D$79)))</f>
        <v>44407</v>
      </c>
      <c r="C29" s="180" t="e">
        <f aca="false">H28</f>
        <v>#VALUE!</v>
      </c>
      <c r="D29" s="180" t="n">
        <f aca="true">IF(ISNA(MATCH($A29,Months,0))=TRUE(),0,OFFSET(CashFlow!$B$36,0,MATCH($A29,Months,0),1,1))</f>
        <v>0</v>
      </c>
      <c r="E29" s="181" t="n">
        <f aca="true">IF(AND(B29&gt;A28,B29&lt;=A29),IF($B$6="Yes",0,IF(ROW(D29)-ROW($D$9)&gt;$B$5*52,-PMT($B$4/12,$B$5*12,SUM(OFFSET(D29,0,0,-$B$5*12,1)),0,0),-PMT($B$4/12,$B$5*12,SUM(OFFSET(D29,0,0,ROW($D$8)-ROW(D29),1)),0,0))),0)</f>
        <v>0</v>
      </c>
      <c r="F29" s="181" t="n">
        <f aca="false">IF(AND(B29&gt;A28,B29&lt;=A29),(H28+D29)*$B$4/12,0)</f>
        <v>0</v>
      </c>
      <c r="G29" s="181" t="n">
        <f aca="false">IF($B$6="Yes",0,E29-F29)</f>
        <v>0</v>
      </c>
      <c r="H29" s="182" t="e">
        <f aca="false">IF(ROUND(SUM(C29:D29,-G29),0)=0,0,IF($B$6="Yes",SUM($D$9:D29),SUM(C29:D29,-G29)))</f>
        <v>#VALUE!</v>
      </c>
      <c r="I29" s="183" t="str">
        <f aca="false">IF(E29&gt;0,MAX(I$9:I28)+1,"-")</f>
        <v>-</v>
      </c>
    </row>
    <row r="30" customFormat="false" ht="15.75" hidden="false" customHeight="true" outlineLevel="0" collapsed="false">
      <c r="A30" s="166" t="n">
        <f aca="false">DATE(YEAR(A29),MONTH(A29),DAY(A29)+7)</f>
        <v>44402</v>
      </c>
      <c r="B30" s="161" t="n">
        <f aca="false">IF(AND(B29&gt;A29,B29&lt;=A30),B29,DATE(YEAR(A30),MONTH(A30),IF(AND(MONTH(A30)=2,Assumptions!$D$79&gt;28),28,Assumptions!$D$79)))</f>
        <v>44407</v>
      </c>
      <c r="C30" s="180" t="e">
        <f aca="false">H29</f>
        <v>#VALUE!</v>
      </c>
      <c r="D30" s="180" t="n">
        <f aca="true">IF(ISNA(MATCH($A30,Months,0))=TRUE(),0,OFFSET(CashFlow!$B$36,0,MATCH($A30,Months,0),1,1))</f>
        <v>0</v>
      </c>
      <c r="E30" s="181" t="n">
        <f aca="true">IF(AND(B30&gt;A29,B30&lt;=A30),IF($B$6="Yes",0,IF(ROW(D30)-ROW($D$9)&gt;$B$5*52,-PMT($B$4/12,$B$5*12,SUM(OFFSET(D30,0,0,-$B$5*12,1)),0,0),-PMT($B$4/12,$B$5*12,SUM(OFFSET(D30,0,0,ROW($D$8)-ROW(D30),1)),0,0))),0)</f>
        <v>0</v>
      </c>
      <c r="F30" s="181" t="n">
        <f aca="false">IF(AND(B30&gt;A29,B30&lt;=A30),(H29+D30)*$B$4/12,0)</f>
        <v>0</v>
      </c>
      <c r="G30" s="181" t="n">
        <f aca="false">IF($B$6="Yes",0,E30-F30)</f>
        <v>0</v>
      </c>
      <c r="H30" s="182" t="e">
        <f aca="false">IF(ROUND(SUM(C30:D30,-G30),0)=0,0,IF($B$6="Yes",SUM($D$9:D30),SUM(C30:D30,-G30)))</f>
        <v>#VALUE!</v>
      </c>
      <c r="I30" s="183" t="str">
        <f aca="false">IF(E30&gt;0,MAX(I$9:I29)+1,"-")</f>
        <v>-</v>
      </c>
    </row>
    <row r="31" customFormat="false" ht="15.75" hidden="false" customHeight="true" outlineLevel="0" collapsed="false">
      <c r="A31" s="166" t="n">
        <f aca="false">DATE(YEAR(A30),MONTH(A30),DAY(A30)+7)</f>
        <v>44409</v>
      </c>
      <c r="B31" s="161" t="n">
        <f aca="false">IF(AND(B30&gt;A30,B30&lt;=A31),B30,DATE(YEAR(A31),MONTH(A31),IF(AND(MONTH(A31)=2,Assumptions!$D$79&gt;28),28,Assumptions!$D$79)))</f>
        <v>44407</v>
      </c>
      <c r="C31" s="180" t="e">
        <f aca="false">H30</f>
        <v>#VALUE!</v>
      </c>
      <c r="D31" s="180" t="n">
        <f aca="true">IF(ISNA(MATCH($A31,Months,0))=TRUE(),0,OFFSET(CashFlow!$B$36,0,MATCH($A31,Months,0),1,1))</f>
        <v>0</v>
      </c>
      <c r="E31" s="181" t="e">
        <f aca="true">IF(AND(B31&gt;A30,B31&lt;=A31),IF($B$6="Yes",0,IF(ROW(D31)-ROW($D$9)&gt;$B$5*52,-PMT($B$4/12,$B$5*12,SUM(OFFSET(D31,0,0,-$B$5*12,1)),0,0),-PMT($B$4/12,$B$5*12,SUM(OFFSET(D31,0,0,ROW($D$8)-ROW(D31),1)),0,0))),0)</f>
        <v>#VALUE!</v>
      </c>
      <c r="F31" s="181" t="e">
        <f aca="false">IF(AND(B31&gt;A30,B31&lt;=A31),(H30+D31)*$B$4/12,0)</f>
        <v>#VALUE!</v>
      </c>
      <c r="G31" s="181" t="e">
        <f aca="false">IF($B$6="Yes",0,E31-F31)</f>
        <v>#VALUE!</v>
      </c>
      <c r="H31" s="182" t="e">
        <f aca="false">IF(ROUND(SUM(C31:D31,-G31),0)=0,0,IF($B$6="Yes",SUM($D$9:D31),SUM(C31:D31,-G31)))</f>
        <v>#VALUE!</v>
      </c>
      <c r="I31" s="183" t="e">
        <f aca="false">IF(E31&gt;0,MAX(I$9:I30)+1,"-")</f>
        <v>#VALUE!</v>
      </c>
    </row>
    <row r="32" customFormat="false" ht="15.75" hidden="false" customHeight="true" outlineLevel="0" collapsed="false">
      <c r="A32" s="166" t="n">
        <f aca="false">DATE(YEAR(A31),MONTH(A31),DAY(A31)+7)</f>
        <v>44416</v>
      </c>
      <c r="B32" s="161" t="n">
        <f aca="false">IF(AND(B31&gt;A31,B31&lt;=A32),B31,DATE(YEAR(A32),MONTH(A32),IF(AND(MONTH(A32)=2,Assumptions!$D$79&gt;28),28,Assumptions!$D$79)))</f>
        <v>44438</v>
      </c>
      <c r="C32" s="180" t="e">
        <f aca="false">H31</f>
        <v>#VALUE!</v>
      </c>
      <c r="D32" s="180" t="n">
        <f aca="true">IF(ISNA(MATCH($A32,Months,0))=TRUE(),0,OFFSET(CashFlow!$B$36,0,MATCH($A32,Months,0),1,1))</f>
        <v>100000</v>
      </c>
      <c r="E32" s="181" t="n">
        <f aca="true">IF(AND(B32&gt;A31,B32&lt;=A32),IF($B$6="Yes",0,IF(ROW(D32)-ROW($D$9)&gt;$B$5*52,-PMT($B$4/12,$B$5*12,SUM(OFFSET(D32,0,0,-$B$5*12,1)),0,0),-PMT($B$4/12,$B$5*12,SUM(OFFSET(D32,0,0,ROW($D$8)-ROW(D32),1)),0,0))),0)</f>
        <v>0</v>
      </c>
      <c r="F32" s="181" t="n">
        <f aca="false">IF(AND(B32&gt;A31,B32&lt;=A32),(H31+D32)*$B$4/12,0)</f>
        <v>0</v>
      </c>
      <c r="G32" s="181" t="n">
        <f aca="false">IF($B$6="Yes",0,E32-F32)</f>
        <v>0</v>
      </c>
      <c r="H32" s="182" t="e">
        <f aca="false">IF(ROUND(SUM(C32:D32,-G32),0)=0,0,IF($B$6="Yes",SUM($D$9:D32),SUM(C32:D32,-G32)))</f>
        <v>#VALUE!</v>
      </c>
      <c r="I32" s="183" t="str">
        <f aca="false">IF(E32&gt;0,MAX(I$9:I31)+1,"-")</f>
        <v>-</v>
      </c>
    </row>
    <row r="33" customFormat="false" ht="15.75" hidden="false" customHeight="true" outlineLevel="0" collapsed="false">
      <c r="A33" s="166" t="n">
        <f aca="false">DATE(YEAR(A32),MONTH(A32),DAY(A32)+7)</f>
        <v>44423</v>
      </c>
      <c r="B33" s="161" t="n">
        <f aca="false">IF(AND(B32&gt;A32,B32&lt;=A33),B32,DATE(YEAR(A33),MONTH(A33),IF(AND(MONTH(A33)=2,Assumptions!$D$79&gt;28),28,Assumptions!$D$79)))</f>
        <v>44438</v>
      </c>
      <c r="C33" s="180" t="e">
        <f aca="false">H32</f>
        <v>#VALUE!</v>
      </c>
      <c r="D33" s="180" t="n">
        <f aca="true">IF(ISNA(MATCH($A33,Months,0))=TRUE(),0,OFFSET(CashFlow!$B$36,0,MATCH($A33,Months,0),1,1))</f>
        <v>0</v>
      </c>
      <c r="E33" s="181" t="n">
        <f aca="true">IF(AND(B33&gt;A32,B33&lt;=A33),IF($B$6="Yes",0,IF(ROW(D33)-ROW($D$9)&gt;$B$5*52,-PMT($B$4/12,$B$5*12,SUM(OFFSET(D33,0,0,-$B$5*12,1)),0,0),-PMT($B$4/12,$B$5*12,SUM(OFFSET(D33,0,0,ROW($D$8)-ROW(D33),1)),0,0))),0)</f>
        <v>0</v>
      </c>
      <c r="F33" s="181" t="n">
        <f aca="false">IF(AND(B33&gt;A32,B33&lt;=A33),(H32+D33)*$B$4/12,0)</f>
        <v>0</v>
      </c>
      <c r="G33" s="181" t="n">
        <f aca="false">IF($B$6="Yes",0,E33-F33)</f>
        <v>0</v>
      </c>
      <c r="H33" s="182" t="e">
        <f aca="false">IF(ROUND(SUM(C33:D33,-G33),0)=0,0,IF($B$6="Yes",SUM($D$9:D33),SUM(C33:D33,-G33)))</f>
        <v>#VALUE!</v>
      </c>
      <c r="I33" s="183" t="str">
        <f aca="false">IF(E33&gt;0,MAX(I$9:I32)+1,"-")</f>
        <v>-</v>
      </c>
    </row>
    <row r="34" customFormat="false" ht="15.75" hidden="false" customHeight="true" outlineLevel="0" collapsed="false">
      <c r="A34" s="166" t="n">
        <f aca="false">DATE(YEAR(A33),MONTH(A33),DAY(A33)+7)</f>
        <v>44430</v>
      </c>
      <c r="B34" s="161" t="n">
        <f aca="false">IF(AND(B33&gt;A33,B33&lt;=A34),B33,DATE(YEAR(A34),MONTH(A34),IF(AND(MONTH(A34)=2,Assumptions!$D$79&gt;28),28,Assumptions!$D$79)))</f>
        <v>44438</v>
      </c>
      <c r="C34" s="180" t="e">
        <f aca="false">H33</f>
        <v>#VALUE!</v>
      </c>
      <c r="D34" s="180" t="n">
        <f aca="true">IF(ISNA(MATCH($A34,Months,0))=TRUE(),0,OFFSET(CashFlow!$B$36,0,MATCH($A34,Months,0),1,1))</f>
        <v>0</v>
      </c>
      <c r="E34" s="181" t="n">
        <f aca="true">IF(AND(B34&gt;A33,B34&lt;=A34),IF($B$6="Yes",0,IF(ROW(D34)-ROW($D$9)&gt;$B$5*52,-PMT($B$4/12,$B$5*12,SUM(OFFSET(D34,0,0,-$B$5*12,1)),0,0),-PMT($B$4/12,$B$5*12,SUM(OFFSET(D34,0,0,ROW($D$8)-ROW(D34),1)),0,0))),0)</f>
        <v>0</v>
      </c>
      <c r="F34" s="181" t="n">
        <f aca="false">IF(AND(B34&gt;A33,B34&lt;=A34),(H33+D34)*$B$4/12,0)</f>
        <v>0</v>
      </c>
      <c r="G34" s="181" t="n">
        <f aca="false">IF($B$6="Yes",0,E34-F34)</f>
        <v>0</v>
      </c>
      <c r="H34" s="182" t="e">
        <f aca="false">IF(ROUND(SUM(C34:D34,-G34),0)=0,0,IF($B$6="Yes",SUM($D$9:D34),SUM(C34:D34,-G34)))</f>
        <v>#VALUE!</v>
      </c>
      <c r="I34" s="183" t="str">
        <f aca="false">IF(E34&gt;0,MAX(I$9:I33)+1,"-")</f>
        <v>-</v>
      </c>
    </row>
    <row r="35" customFormat="false" ht="15.75" hidden="false" customHeight="true" outlineLevel="0" collapsed="false">
      <c r="A35" s="166" t="n">
        <f aca="false">DATE(YEAR(A34),MONTH(A34),DAY(A34)+7)</f>
        <v>44437</v>
      </c>
      <c r="B35" s="161" t="n">
        <f aca="false">IF(AND(B34&gt;A34,B34&lt;=A35),B34,DATE(YEAR(A35),MONTH(A35),IF(AND(MONTH(A35)=2,Assumptions!$D$79&gt;28),28,Assumptions!$D$79)))</f>
        <v>44438</v>
      </c>
      <c r="C35" s="180" t="e">
        <f aca="false">H34</f>
        <v>#VALUE!</v>
      </c>
      <c r="D35" s="180" t="n">
        <f aca="true">IF(ISNA(MATCH($A35,Months,0))=TRUE(),0,OFFSET(CashFlow!$B$36,0,MATCH($A35,Months,0),1,1))</f>
        <v>0</v>
      </c>
      <c r="E35" s="181" t="n">
        <f aca="true">IF(AND(B35&gt;A34,B35&lt;=A35),IF($B$6="Yes",0,IF(ROW(D35)-ROW($D$9)&gt;$B$5*52,-PMT($B$4/12,$B$5*12,SUM(OFFSET(D35,0,0,-$B$5*12,1)),0,0),-PMT($B$4/12,$B$5*12,SUM(OFFSET(D35,0,0,ROW($D$8)-ROW(D35),1)),0,0))),0)</f>
        <v>0</v>
      </c>
      <c r="F35" s="181" t="n">
        <f aca="false">IF(AND(B35&gt;A34,B35&lt;=A35),(H34+D35)*$B$4/12,0)</f>
        <v>0</v>
      </c>
      <c r="G35" s="181" t="n">
        <f aca="false">IF($B$6="Yes",0,E35-F35)</f>
        <v>0</v>
      </c>
      <c r="H35" s="182" t="e">
        <f aca="false">IF(ROUND(SUM(C35:D35,-G35),0)=0,0,IF($B$6="Yes",SUM($D$9:D35),SUM(C35:D35,-G35)))</f>
        <v>#VALUE!</v>
      </c>
      <c r="I35" s="183" t="str">
        <f aca="false">IF(E35&gt;0,MAX(I$9:I34)+1,"-")</f>
        <v>-</v>
      </c>
    </row>
    <row r="36" customFormat="false" ht="15.75" hidden="false" customHeight="true" outlineLevel="0" collapsed="false">
      <c r="A36" s="166" t="n">
        <f aca="false">DATE(YEAR(A35),MONTH(A35),DAY(A35)+7)</f>
        <v>44444</v>
      </c>
      <c r="B36" s="161" t="n">
        <f aca="false">IF(AND(B35&gt;A35,B35&lt;=A36),B35,DATE(YEAR(A36),MONTH(A36),IF(AND(MONTH(A36)=2,Assumptions!$D$79&gt;28),28,Assumptions!$D$79)))</f>
        <v>44438</v>
      </c>
      <c r="C36" s="180" t="e">
        <f aca="false">H35</f>
        <v>#VALUE!</v>
      </c>
      <c r="D36" s="180" t="n">
        <f aca="true">IF(ISNA(MATCH($A36,Months,0))=TRUE(),0,OFFSET(CashFlow!$B$36,0,MATCH($A36,Months,0),1,1))</f>
        <v>0</v>
      </c>
      <c r="E36" s="181" t="e">
        <f aca="true">IF(AND(B36&gt;A35,B36&lt;=A36),IF($B$6="Yes",0,IF(ROW(D36)-ROW($D$9)&gt;$B$5*52,-PMT($B$4/12,$B$5*12,SUM(OFFSET(D36,0,0,-$B$5*12,1)),0,0),-PMT($B$4/12,$B$5*12,SUM(OFFSET(D36,0,0,ROW($D$8)-ROW(D36),1)),0,0))),0)</f>
        <v>#VALUE!</v>
      </c>
      <c r="F36" s="181" t="e">
        <f aca="false">IF(AND(B36&gt;A35,B36&lt;=A36),(H35+D36)*$B$4/12,0)</f>
        <v>#VALUE!</v>
      </c>
      <c r="G36" s="181" t="e">
        <f aca="false">IF($B$6="Yes",0,E36-F36)</f>
        <v>#VALUE!</v>
      </c>
      <c r="H36" s="182" t="e">
        <f aca="false">IF(ROUND(SUM(C36:D36,-G36),0)=0,0,IF($B$6="Yes",SUM($D$9:D36),SUM(C36:D36,-G36)))</f>
        <v>#VALUE!</v>
      </c>
      <c r="I36" s="183" t="e">
        <f aca="false">IF(E36&gt;0,MAX(I$9:I35)+1,"-")</f>
        <v>#VALUE!</v>
      </c>
    </row>
    <row r="37" customFormat="false" ht="15.75" hidden="false" customHeight="true" outlineLevel="0" collapsed="false">
      <c r="A37" s="166" t="n">
        <f aca="false">DATE(YEAR(A36),MONTH(A36),DAY(A36)+7)</f>
        <v>44451</v>
      </c>
      <c r="B37" s="161" t="n">
        <f aca="false">IF(AND(B36&gt;A36,B36&lt;=A37),B36,DATE(YEAR(A37),MONTH(A37),IF(AND(MONTH(A37)=2,Assumptions!$D$79&gt;28),28,Assumptions!$D$79)))</f>
        <v>44469</v>
      </c>
      <c r="C37" s="180" t="e">
        <f aca="false">H36</f>
        <v>#VALUE!</v>
      </c>
      <c r="D37" s="180" t="n">
        <f aca="true">IF(ISNA(MATCH($A37,Months,0))=TRUE(),0,OFFSET(CashFlow!$B$36,0,MATCH($A37,Months,0),1,1))</f>
        <v>0</v>
      </c>
      <c r="E37" s="181" t="n">
        <f aca="true">IF(AND(B37&gt;A36,B37&lt;=A37),IF($B$6="Yes",0,IF(ROW(D37)-ROW($D$9)&gt;$B$5*52,-PMT($B$4/12,$B$5*12,SUM(OFFSET(D37,0,0,-$B$5*12,1)),0,0),-PMT($B$4/12,$B$5*12,SUM(OFFSET(D37,0,0,ROW($D$8)-ROW(D37),1)),0,0))),0)</f>
        <v>0</v>
      </c>
      <c r="F37" s="181" t="n">
        <f aca="false">IF(AND(B37&gt;A36,B37&lt;=A37),(H36+D37)*$B$4/12,0)</f>
        <v>0</v>
      </c>
      <c r="G37" s="181" t="n">
        <f aca="false">IF($B$6="Yes",0,E37-F37)</f>
        <v>0</v>
      </c>
      <c r="H37" s="182" t="e">
        <f aca="false">IF(ROUND(SUM(C37:D37,-G37),0)=0,0,IF($B$6="Yes",SUM($D$9:D37),SUM(C37:D37,-G37)))</f>
        <v>#VALUE!</v>
      </c>
      <c r="I37" s="183" t="str">
        <f aca="false">IF(E37&gt;0,MAX(I$9:I36)+1,"-")</f>
        <v>-</v>
      </c>
    </row>
    <row r="38" customFormat="false" ht="15.75" hidden="false" customHeight="true" outlineLevel="0" collapsed="false">
      <c r="A38" s="166" t="n">
        <f aca="false">DATE(YEAR(A37),MONTH(A37),DAY(A37)+7)</f>
        <v>44458</v>
      </c>
      <c r="B38" s="161" t="n">
        <f aca="false">IF(AND(B37&gt;A37,B37&lt;=A38),B37,DATE(YEAR(A38),MONTH(A38),IF(AND(MONTH(A38)=2,Assumptions!$D$79&gt;28),28,Assumptions!$D$79)))</f>
        <v>44469</v>
      </c>
      <c r="C38" s="180" t="e">
        <f aca="false">H37</f>
        <v>#VALUE!</v>
      </c>
      <c r="D38" s="180" t="n">
        <f aca="true">IF(ISNA(MATCH($A38,Months,0))=TRUE(),0,OFFSET(CashFlow!$B$36,0,MATCH($A38,Months,0),1,1))</f>
        <v>0</v>
      </c>
      <c r="E38" s="181" t="n">
        <f aca="true">IF(AND(B38&gt;A37,B38&lt;=A38),IF($B$6="Yes",0,IF(ROW(D38)-ROW($D$9)&gt;$B$5*52,-PMT($B$4/12,$B$5*12,SUM(OFFSET(D38,0,0,-$B$5*12,1)),0,0),-PMT($B$4/12,$B$5*12,SUM(OFFSET(D38,0,0,ROW($D$8)-ROW(D38),1)),0,0))),0)</f>
        <v>0</v>
      </c>
      <c r="F38" s="181" t="n">
        <f aca="false">IF(AND(B38&gt;A37,B38&lt;=A38),(H37+D38)*$B$4/12,0)</f>
        <v>0</v>
      </c>
      <c r="G38" s="181" t="n">
        <f aca="false">IF($B$6="Yes",0,E38-F38)</f>
        <v>0</v>
      </c>
      <c r="H38" s="182" t="e">
        <f aca="false">IF(ROUND(SUM(C38:D38,-G38),0)=0,0,IF($B$6="Yes",SUM($D$9:D38),SUM(C38:D38,-G38)))</f>
        <v>#VALUE!</v>
      </c>
      <c r="I38" s="183" t="str">
        <f aca="false">IF(E38&gt;0,MAX(I$9:I37)+1,"-")</f>
        <v>-</v>
      </c>
    </row>
    <row r="39" customFormat="false" ht="15.75" hidden="false" customHeight="true" outlineLevel="0" collapsed="false">
      <c r="A39" s="166" t="n">
        <f aca="false">DATE(YEAR(A38),MONTH(A38),DAY(A38)+7)</f>
        <v>44465</v>
      </c>
      <c r="B39" s="161" t="n">
        <f aca="false">IF(AND(B38&gt;A38,B38&lt;=A39),B38,DATE(YEAR(A39),MONTH(A39),IF(AND(MONTH(A39)=2,Assumptions!$D$79&gt;28),28,Assumptions!$D$79)))</f>
        <v>44469</v>
      </c>
      <c r="C39" s="180" t="e">
        <f aca="false">H38</f>
        <v>#VALUE!</v>
      </c>
      <c r="D39" s="180" t="n">
        <f aca="true">IF(ISNA(MATCH($A39,Months,0))=TRUE(),0,OFFSET(CashFlow!$B$36,0,MATCH($A39,Months,0),1,1))</f>
        <v>0</v>
      </c>
      <c r="E39" s="181" t="n">
        <f aca="true">IF(AND(B39&gt;A38,B39&lt;=A39),IF($B$6="Yes",0,IF(ROW(D39)-ROW($D$9)&gt;$B$5*52,-PMT($B$4/12,$B$5*12,SUM(OFFSET(D39,0,0,-$B$5*12,1)),0,0),-PMT($B$4/12,$B$5*12,SUM(OFFSET(D39,0,0,ROW($D$8)-ROW(D39),1)),0,0))),0)</f>
        <v>0</v>
      </c>
      <c r="F39" s="181" t="n">
        <f aca="false">IF(AND(B39&gt;A38,B39&lt;=A39),(H38+D39)*$B$4/12,0)</f>
        <v>0</v>
      </c>
      <c r="G39" s="181" t="n">
        <f aca="false">IF($B$6="Yes",0,E39-F39)</f>
        <v>0</v>
      </c>
      <c r="H39" s="182" t="e">
        <f aca="false">IF(ROUND(SUM(C39:D39,-G39),0)=0,0,IF($B$6="Yes",SUM($D$9:D39),SUM(C39:D39,-G39)))</f>
        <v>#VALUE!</v>
      </c>
      <c r="I39" s="183" t="str">
        <f aca="false">IF(E39&gt;0,MAX(I$9:I38)+1,"-")</f>
        <v>-</v>
      </c>
    </row>
    <row r="40" customFormat="false" ht="15.75" hidden="false" customHeight="true" outlineLevel="0" collapsed="false">
      <c r="A40" s="166" t="n">
        <f aca="false">DATE(YEAR(A39),MONTH(A39),DAY(A39)+7)</f>
        <v>44472</v>
      </c>
      <c r="B40" s="161" t="n">
        <f aca="false">IF(AND(B39&gt;A39,B39&lt;=A40),B39,DATE(YEAR(A40),MONTH(A40),IF(AND(MONTH(A40)=2,Assumptions!$D$79&gt;28),28,Assumptions!$D$79)))</f>
        <v>44469</v>
      </c>
      <c r="C40" s="180" t="e">
        <f aca="false">H39</f>
        <v>#VALUE!</v>
      </c>
      <c r="D40" s="180" t="n">
        <f aca="true">IF(ISNA(MATCH($A40,Months,0))=TRUE(),0,OFFSET(CashFlow!$B$36,0,MATCH($A40,Months,0),1,1))</f>
        <v>0</v>
      </c>
      <c r="E40" s="181" t="e">
        <f aca="true">IF(AND(B40&gt;A39,B40&lt;=A40),IF($B$6="Yes",0,IF(ROW(D40)-ROW($D$9)&gt;$B$5*52,-PMT($B$4/12,$B$5*12,SUM(OFFSET(D40,0,0,-$B$5*12,1)),0,0),-PMT($B$4/12,$B$5*12,SUM(OFFSET(D40,0,0,ROW($D$8)-ROW(D40),1)),0,0))),0)</f>
        <v>#VALUE!</v>
      </c>
      <c r="F40" s="181" t="e">
        <f aca="false">IF(AND(B40&gt;A39,B40&lt;=A40),(H39+D40)*$B$4/12,0)</f>
        <v>#VALUE!</v>
      </c>
      <c r="G40" s="181" t="e">
        <f aca="false">IF($B$6="Yes",0,E40-F40)</f>
        <v>#VALUE!</v>
      </c>
      <c r="H40" s="182" t="e">
        <f aca="false">IF(ROUND(SUM(C40:D40,-G40),0)=0,0,IF($B$6="Yes",SUM($D$9:D40),SUM(C40:D40,-G40)))</f>
        <v>#VALUE!</v>
      </c>
      <c r="I40" s="183" t="e">
        <f aca="false">IF(E40&gt;0,MAX(I$9:I39)+1,"-")</f>
        <v>#VALUE!</v>
      </c>
    </row>
    <row r="41" customFormat="false" ht="15.75" hidden="false" customHeight="true" outlineLevel="0" collapsed="false">
      <c r="A41" s="166" t="n">
        <f aca="false">DATE(YEAR(A40),MONTH(A40),DAY(A40)+7)</f>
        <v>44479</v>
      </c>
      <c r="B41" s="161" t="n">
        <f aca="false">IF(AND(B40&gt;A40,B40&lt;=A41),B40,DATE(YEAR(A41),MONTH(A41),IF(AND(MONTH(A41)=2,Assumptions!$D$79&gt;28),28,Assumptions!$D$79)))</f>
        <v>44499</v>
      </c>
      <c r="C41" s="180" t="e">
        <f aca="false">H40</f>
        <v>#VALUE!</v>
      </c>
      <c r="D41" s="180" t="n">
        <f aca="true">IF(ISNA(MATCH($A41,Months,0))=TRUE(),0,OFFSET(CashFlow!$B$36,0,MATCH($A41,Months,0),1,1))</f>
        <v>0</v>
      </c>
      <c r="E41" s="181" t="n">
        <f aca="true">IF(AND(B41&gt;A40,B41&lt;=A41),IF($B$6="Yes",0,IF(ROW(D41)-ROW($D$9)&gt;$B$5*52,-PMT($B$4/12,$B$5*12,SUM(OFFSET(D41,0,0,-$B$5*12,1)),0,0),-PMT($B$4/12,$B$5*12,SUM(OFFSET(D41,0,0,ROW($D$8)-ROW(D41),1)),0,0))),0)</f>
        <v>0</v>
      </c>
      <c r="F41" s="181" t="n">
        <f aca="false">IF(AND(B41&gt;A40,B41&lt;=A41),(H40+D41)*$B$4/12,0)</f>
        <v>0</v>
      </c>
      <c r="G41" s="181" t="n">
        <f aca="false">IF($B$6="Yes",0,E41-F41)</f>
        <v>0</v>
      </c>
      <c r="H41" s="182" t="e">
        <f aca="false">IF(ROUND(SUM(C41:D41,-G41),0)=0,0,IF($B$6="Yes",SUM($D$9:D41),SUM(C41:D41,-G41)))</f>
        <v>#VALUE!</v>
      </c>
      <c r="I41" s="183" t="str">
        <f aca="false">IF(E41&gt;0,MAX(I$9:I40)+1,"-")</f>
        <v>-</v>
      </c>
    </row>
    <row r="42" customFormat="false" ht="15.75" hidden="false" customHeight="true" outlineLevel="0" collapsed="false">
      <c r="A42" s="166" t="n">
        <f aca="false">DATE(YEAR(A41),MONTH(A41),DAY(A41)+7)</f>
        <v>44486</v>
      </c>
      <c r="B42" s="161" t="n">
        <f aca="false">IF(AND(B41&gt;A41,B41&lt;=A42),B41,DATE(YEAR(A42),MONTH(A42),IF(AND(MONTH(A42)=2,Assumptions!$D$79&gt;28),28,Assumptions!$D$79)))</f>
        <v>44499</v>
      </c>
      <c r="C42" s="180" t="e">
        <f aca="false">H41</f>
        <v>#VALUE!</v>
      </c>
      <c r="D42" s="180" t="n">
        <f aca="true">IF(ISNA(MATCH($A42,Months,0))=TRUE(),0,OFFSET(CashFlow!$B$36,0,MATCH($A42,Months,0),1,1))</f>
        <v>0</v>
      </c>
      <c r="E42" s="181" t="n">
        <f aca="true">IF(AND(B42&gt;A41,B42&lt;=A42),IF($B$6="Yes",0,IF(ROW(D42)-ROW($D$9)&gt;$B$5*52,-PMT($B$4/12,$B$5*12,SUM(OFFSET(D42,0,0,-$B$5*12,1)),0,0),-PMT($B$4/12,$B$5*12,SUM(OFFSET(D42,0,0,ROW($D$8)-ROW(D42),1)),0,0))),0)</f>
        <v>0</v>
      </c>
      <c r="F42" s="181" t="n">
        <f aca="false">IF(AND(B42&gt;A41,B42&lt;=A42),(H41+D42)*$B$4/12,0)</f>
        <v>0</v>
      </c>
      <c r="G42" s="181" t="n">
        <f aca="false">IF($B$6="Yes",0,E42-F42)</f>
        <v>0</v>
      </c>
      <c r="H42" s="182" t="e">
        <f aca="false">IF(ROUND(SUM(C42:D42,-G42),0)=0,0,IF($B$6="Yes",SUM($D$9:D42),SUM(C42:D42,-G42)))</f>
        <v>#VALUE!</v>
      </c>
      <c r="I42" s="183" t="str">
        <f aca="false">IF(E42&gt;0,MAX(I$9:I41)+1,"-")</f>
        <v>-</v>
      </c>
    </row>
    <row r="43" customFormat="false" ht="15.75" hidden="false" customHeight="true" outlineLevel="0" collapsed="false">
      <c r="A43" s="166" t="n">
        <f aca="false">DATE(YEAR(A42),MONTH(A42),DAY(A42)+7)</f>
        <v>44493</v>
      </c>
      <c r="B43" s="161" t="n">
        <f aca="false">IF(AND(B42&gt;A42,B42&lt;=A43),B42,DATE(YEAR(A43),MONTH(A43),IF(AND(MONTH(A43)=2,Assumptions!$D$79&gt;28),28,Assumptions!$D$79)))</f>
        <v>44499</v>
      </c>
      <c r="C43" s="180" t="e">
        <f aca="false">H42</f>
        <v>#VALUE!</v>
      </c>
      <c r="D43" s="180" t="n">
        <f aca="true">IF(ISNA(MATCH($A43,Months,0))=TRUE(),0,OFFSET(CashFlow!$B$36,0,MATCH($A43,Months,0),1,1))</f>
        <v>0</v>
      </c>
      <c r="E43" s="181" t="n">
        <f aca="true">IF(AND(B43&gt;A42,B43&lt;=A43),IF($B$6="Yes",0,IF(ROW(D43)-ROW($D$9)&gt;$B$5*52,-PMT($B$4/12,$B$5*12,SUM(OFFSET(D43,0,0,-$B$5*12,1)),0,0),-PMT($B$4/12,$B$5*12,SUM(OFFSET(D43,0,0,ROW($D$8)-ROW(D43),1)),0,0))),0)</f>
        <v>0</v>
      </c>
      <c r="F43" s="181" t="n">
        <f aca="false">IF(AND(B43&gt;A42,B43&lt;=A43),(H42+D43)*$B$4/12,0)</f>
        <v>0</v>
      </c>
      <c r="G43" s="181" t="n">
        <f aca="false">IF($B$6="Yes",0,E43-F43)</f>
        <v>0</v>
      </c>
      <c r="H43" s="182" t="e">
        <f aca="false">IF(ROUND(SUM(C43:D43,-G43),0)=0,0,IF($B$6="Yes",SUM($D$9:D43),SUM(C43:D43,-G43)))</f>
        <v>#VALUE!</v>
      </c>
      <c r="I43" s="183" t="str">
        <f aca="false">IF(E43&gt;0,MAX(I$9:I42)+1,"-")</f>
        <v>-</v>
      </c>
    </row>
    <row r="44" customFormat="false" ht="15.75" hidden="false" customHeight="true" outlineLevel="0" collapsed="false">
      <c r="A44" s="166" t="n">
        <f aca="false">DATE(YEAR(A43),MONTH(A43),DAY(A43)+7)</f>
        <v>44500</v>
      </c>
      <c r="B44" s="161" t="n">
        <f aca="false">IF(AND(B43&gt;A43,B43&lt;=A44),B43,DATE(YEAR(A44),MONTH(A44),IF(AND(MONTH(A44)=2,Assumptions!$D$79&gt;28),28,Assumptions!$D$79)))</f>
        <v>44499</v>
      </c>
      <c r="C44" s="180" t="e">
        <f aca="false">H43</f>
        <v>#VALUE!</v>
      </c>
      <c r="D44" s="180" t="n">
        <f aca="true">IF(ISNA(MATCH($A44,Months,0))=TRUE(),0,OFFSET(CashFlow!$B$36,0,MATCH($A44,Months,0),1,1))</f>
        <v>0</v>
      </c>
      <c r="E44" s="181" t="e">
        <f aca="true">IF(AND(B44&gt;A43,B44&lt;=A44),IF($B$6="Yes",0,IF(ROW(D44)-ROW($D$9)&gt;$B$5*52,-PMT($B$4/12,$B$5*12,SUM(OFFSET(D44,0,0,-$B$5*12,1)),0,0),-PMT($B$4/12,$B$5*12,SUM(OFFSET(D44,0,0,ROW($D$8)-ROW(D44),1)),0,0))),0)</f>
        <v>#VALUE!</v>
      </c>
      <c r="F44" s="181" t="e">
        <f aca="false">IF(AND(B44&gt;A43,B44&lt;=A44),(H43+D44)*$B$4/12,0)</f>
        <v>#VALUE!</v>
      </c>
      <c r="G44" s="181" t="e">
        <f aca="false">IF($B$6="Yes",0,E44-F44)</f>
        <v>#VALUE!</v>
      </c>
      <c r="H44" s="182" t="e">
        <f aca="false">IF(ROUND(SUM(C44:D44,-G44),0)=0,0,IF($B$6="Yes",SUM($D$9:D44),SUM(C44:D44,-G44)))</f>
        <v>#VALUE!</v>
      </c>
      <c r="I44" s="183" t="e">
        <f aca="false">IF(E44&gt;0,MAX(I$9:I43)+1,"-")</f>
        <v>#VALUE!</v>
      </c>
    </row>
    <row r="45" customFormat="false" ht="15.75" hidden="false" customHeight="true" outlineLevel="0" collapsed="false">
      <c r="A45" s="166" t="n">
        <f aca="false">DATE(YEAR(A44),MONTH(A44),DAY(A44)+7)</f>
        <v>44507</v>
      </c>
      <c r="B45" s="161" t="n">
        <f aca="false">IF(AND(B44&gt;A44,B44&lt;=A45),B44,DATE(YEAR(A45),MONTH(A45),IF(AND(MONTH(A45)=2,Assumptions!$D$79&gt;28),28,Assumptions!$D$79)))</f>
        <v>44530</v>
      </c>
      <c r="C45" s="180" t="e">
        <f aca="false">H44</f>
        <v>#VALUE!</v>
      </c>
      <c r="D45" s="180" t="n">
        <f aca="true">IF(ISNA(MATCH($A45,Months,0))=TRUE(),0,OFFSET(CashFlow!$B$36,0,MATCH($A45,Months,0),1,1))</f>
        <v>0</v>
      </c>
      <c r="E45" s="181" t="n">
        <f aca="true">IF(AND(B45&gt;A44,B45&lt;=A45),IF($B$6="Yes",0,IF(ROW(D45)-ROW($D$9)&gt;$B$5*52,-PMT($B$4/12,$B$5*12,SUM(OFFSET(D45,0,0,-$B$5*12,1)),0,0),-PMT($B$4/12,$B$5*12,SUM(OFFSET(D45,0,0,ROW($D$8)-ROW(D45),1)),0,0))),0)</f>
        <v>0</v>
      </c>
      <c r="F45" s="181" t="n">
        <f aca="false">IF(AND(B45&gt;A44,B45&lt;=A45),(H44+D45)*$B$4/12,0)</f>
        <v>0</v>
      </c>
      <c r="G45" s="181" t="n">
        <f aca="false">IF($B$6="Yes",0,E45-F45)</f>
        <v>0</v>
      </c>
      <c r="H45" s="182" t="e">
        <f aca="false">IF(ROUND(SUM(C45:D45,-G45),0)=0,0,IF($B$6="Yes",SUM($D$9:D45),SUM(C45:D45,-G45)))</f>
        <v>#VALUE!</v>
      </c>
      <c r="I45" s="183" t="str">
        <f aca="false">IF(E45&gt;0,MAX(I$9:I44)+1,"-")</f>
        <v>-</v>
      </c>
    </row>
    <row r="46" customFormat="false" ht="15.75" hidden="false" customHeight="true" outlineLevel="0" collapsed="false">
      <c r="A46" s="166" t="n">
        <f aca="false">DATE(YEAR(A45),MONTH(A45),DAY(A45)+7)</f>
        <v>44514</v>
      </c>
      <c r="B46" s="161" t="n">
        <f aca="false">IF(AND(B45&gt;A45,B45&lt;=A46),B45,DATE(YEAR(A46),MONTH(A46),IF(AND(MONTH(A46)=2,Assumptions!$D$79&gt;28),28,Assumptions!$D$79)))</f>
        <v>44530</v>
      </c>
      <c r="C46" s="180" t="e">
        <f aca="false">H45</f>
        <v>#VALUE!</v>
      </c>
      <c r="D46" s="180" t="n">
        <f aca="true">IF(ISNA(MATCH($A46,Months,0))=TRUE(),0,OFFSET(CashFlow!$B$36,0,MATCH($A46,Months,0),1,1))</f>
        <v>0</v>
      </c>
      <c r="E46" s="181" t="n">
        <f aca="true">IF(AND(B46&gt;A45,B46&lt;=A46),IF($B$6="Yes",0,IF(ROW(D46)-ROW($D$9)&gt;$B$5*52,-PMT($B$4/12,$B$5*12,SUM(OFFSET(D46,0,0,-$B$5*12,1)),0,0),-PMT($B$4/12,$B$5*12,SUM(OFFSET(D46,0,0,ROW($D$8)-ROW(D46),1)),0,0))),0)</f>
        <v>0</v>
      </c>
      <c r="F46" s="181" t="n">
        <f aca="false">IF(AND(B46&gt;A45,B46&lt;=A46),(H45+D46)*$B$4/12,0)</f>
        <v>0</v>
      </c>
      <c r="G46" s="181" t="n">
        <f aca="false">IF($B$6="Yes",0,E46-F46)</f>
        <v>0</v>
      </c>
      <c r="H46" s="182" t="e">
        <f aca="false">IF(ROUND(SUM(C46:D46,-G46),0)=0,0,IF($B$6="Yes",SUM($D$9:D46),SUM(C46:D46,-G46)))</f>
        <v>#VALUE!</v>
      </c>
      <c r="I46" s="183" t="str">
        <f aca="false">IF(E46&gt;0,MAX(I$9:I45)+1,"-")</f>
        <v>-</v>
      </c>
    </row>
    <row r="47" customFormat="false" ht="15.75" hidden="false" customHeight="true" outlineLevel="0" collapsed="false">
      <c r="A47" s="166" t="n">
        <f aca="false">DATE(YEAR(A46),MONTH(A46),DAY(A46)+7)</f>
        <v>44521</v>
      </c>
      <c r="B47" s="161" t="n">
        <f aca="false">IF(AND(B46&gt;A46,B46&lt;=A47),B46,DATE(YEAR(A47),MONTH(A47),IF(AND(MONTH(A47)=2,Assumptions!$D$79&gt;28),28,Assumptions!$D$79)))</f>
        <v>44530</v>
      </c>
      <c r="C47" s="180" t="e">
        <f aca="false">H46</f>
        <v>#VALUE!</v>
      </c>
      <c r="D47" s="180" t="n">
        <f aca="true">IF(ISNA(MATCH($A47,Months,0))=TRUE(),0,OFFSET(CashFlow!$B$36,0,MATCH($A47,Months,0),1,1))</f>
        <v>0</v>
      </c>
      <c r="E47" s="181" t="n">
        <f aca="true">IF(AND(B47&gt;A46,B47&lt;=A47),IF($B$6="Yes",0,IF(ROW(D47)-ROW($D$9)&gt;$B$5*52,-PMT($B$4/12,$B$5*12,SUM(OFFSET(D47,0,0,-$B$5*12,1)),0,0),-PMT($B$4/12,$B$5*12,SUM(OFFSET(D47,0,0,ROW($D$8)-ROW(D47),1)),0,0))),0)</f>
        <v>0</v>
      </c>
      <c r="F47" s="181" t="n">
        <f aca="false">IF(AND(B47&gt;A46,B47&lt;=A47),(H46+D47)*$B$4/12,0)</f>
        <v>0</v>
      </c>
      <c r="G47" s="181" t="n">
        <f aca="false">IF($B$6="Yes",0,E47-F47)</f>
        <v>0</v>
      </c>
      <c r="H47" s="182" t="e">
        <f aca="false">IF(ROUND(SUM(C47:D47,-G47),0)=0,0,IF($B$6="Yes",SUM($D$9:D47),SUM(C47:D47,-G47)))</f>
        <v>#VALUE!</v>
      </c>
      <c r="I47" s="183" t="str">
        <f aca="false">IF(E47&gt;0,MAX(I$9:I46)+1,"-")</f>
        <v>-</v>
      </c>
    </row>
    <row r="48" customFormat="false" ht="15.75" hidden="false" customHeight="true" outlineLevel="0" collapsed="false">
      <c r="A48" s="166" t="n">
        <f aca="false">DATE(YEAR(A47),MONTH(A47),DAY(A47)+7)</f>
        <v>44528</v>
      </c>
      <c r="B48" s="161" t="n">
        <f aca="false">IF(AND(B47&gt;A47,B47&lt;=A48),B47,DATE(YEAR(A48),MONTH(A48),IF(AND(MONTH(A48)=2,Assumptions!$D$79&gt;28),28,Assumptions!$D$79)))</f>
        <v>44530</v>
      </c>
      <c r="C48" s="180" t="e">
        <f aca="false">H47</f>
        <v>#VALUE!</v>
      </c>
      <c r="D48" s="180" t="n">
        <f aca="true">IF(ISNA(MATCH($A48,Months,0))=TRUE(),0,OFFSET(CashFlow!$B$36,0,MATCH($A48,Months,0),1,1))</f>
        <v>0</v>
      </c>
      <c r="E48" s="181" t="n">
        <f aca="true">IF(AND(B48&gt;A47,B48&lt;=A48),IF($B$6="Yes",0,IF(ROW(D48)-ROW($D$9)&gt;$B$5*52,-PMT($B$4/12,$B$5*12,SUM(OFFSET(D48,0,0,-$B$5*12,1)),0,0),-PMT($B$4/12,$B$5*12,SUM(OFFSET(D48,0,0,ROW($D$8)-ROW(D48),1)),0,0))),0)</f>
        <v>0</v>
      </c>
      <c r="F48" s="181" t="n">
        <f aca="false">IF(AND(B48&gt;A47,B48&lt;=A48),(H47+D48)*$B$4/12,0)</f>
        <v>0</v>
      </c>
      <c r="G48" s="181" t="n">
        <f aca="false">IF($B$6="Yes",0,E48-F48)</f>
        <v>0</v>
      </c>
      <c r="H48" s="182" t="e">
        <f aca="false">IF(ROUND(SUM(C48:D48,-G48),0)=0,0,IF($B$6="Yes",SUM($D$9:D48),SUM(C48:D48,-G48)))</f>
        <v>#VALUE!</v>
      </c>
      <c r="I48" s="183" t="str">
        <f aca="false">IF(E48&gt;0,MAX(I$9:I47)+1,"-")</f>
        <v>-</v>
      </c>
    </row>
    <row r="49" customFormat="false" ht="15.75" hidden="false" customHeight="true" outlineLevel="0" collapsed="false">
      <c r="A49" s="166" t="n">
        <f aca="false">DATE(YEAR(A48),MONTH(A48),DAY(A48)+7)</f>
        <v>44535</v>
      </c>
      <c r="B49" s="161" t="n">
        <f aca="false">IF(AND(B48&gt;A48,B48&lt;=A49),B48,DATE(YEAR(A49),MONTH(A49),IF(AND(MONTH(A49)=2,Assumptions!$D$79&gt;28),28,Assumptions!$D$79)))</f>
        <v>44530</v>
      </c>
      <c r="C49" s="180" t="e">
        <f aca="false">H48</f>
        <v>#VALUE!</v>
      </c>
      <c r="D49" s="180" t="n">
        <f aca="true">IF(ISNA(MATCH($A49,Months,0))=TRUE(),0,OFFSET(CashFlow!$B$36,0,MATCH($A49,Months,0),1,1))</f>
        <v>0</v>
      </c>
      <c r="E49" s="181" t="e">
        <f aca="true">IF(AND(B49&gt;A48,B49&lt;=A49),IF($B$6="Yes",0,IF(ROW(D49)-ROW($D$9)&gt;$B$5*52,-PMT($B$4/12,$B$5*12,SUM(OFFSET(D49,0,0,-$B$5*12,1)),0,0),-PMT($B$4/12,$B$5*12,SUM(OFFSET(D49,0,0,ROW($D$8)-ROW(D49),1)),0,0))),0)</f>
        <v>#VALUE!</v>
      </c>
      <c r="F49" s="181" t="e">
        <f aca="false">IF(AND(B49&gt;A48,B49&lt;=A49),(H48+D49)*$B$4/12,0)</f>
        <v>#VALUE!</v>
      </c>
      <c r="G49" s="181" t="e">
        <f aca="false">IF($B$6="Yes",0,E49-F49)</f>
        <v>#VALUE!</v>
      </c>
      <c r="H49" s="182" t="e">
        <f aca="false">IF(ROUND(SUM(C49:D49,-G49),0)=0,0,IF($B$6="Yes",SUM($D$9:D49),SUM(C49:D49,-G49)))</f>
        <v>#VALUE!</v>
      </c>
      <c r="I49" s="183" t="e">
        <f aca="false">IF(E49&gt;0,MAX(I$9:I48)+1,"-")</f>
        <v>#VALUE!</v>
      </c>
    </row>
    <row r="50" customFormat="false" ht="15.75" hidden="false" customHeight="true" outlineLevel="0" collapsed="false">
      <c r="A50" s="166" t="n">
        <f aca="false">DATE(YEAR(A49),MONTH(A49),DAY(A49)+7)</f>
        <v>44542</v>
      </c>
      <c r="B50" s="161" t="n">
        <f aca="false">IF(AND(B49&gt;A49,B49&lt;=A50),B49,DATE(YEAR(A50),MONTH(A50),IF(AND(MONTH(A50)=2,Assumptions!$D$79&gt;28),28,Assumptions!$D$79)))</f>
        <v>44560</v>
      </c>
      <c r="C50" s="180" t="e">
        <f aca="false">H49</f>
        <v>#VALUE!</v>
      </c>
      <c r="D50" s="180" t="n">
        <f aca="true">IF(ISNA(MATCH($A50,Months,0))=TRUE(),0,OFFSET(CashFlow!$B$36,0,MATCH($A50,Months,0),1,1))</f>
        <v>0</v>
      </c>
      <c r="E50" s="181" t="n">
        <f aca="true">IF(AND(B50&gt;A49,B50&lt;=A50),IF($B$6="Yes",0,IF(ROW(D50)-ROW($D$9)&gt;$B$5*52,-PMT($B$4/12,$B$5*12,SUM(OFFSET(D50,0,0,-$B$5*12,1)),0,0),-PMT($B$4/12,$B$5*12,SUM(OFFSET(D50,0,0,ROW($D$8)-ROW(D50),1)),0,0))),0)</f>
        <v>0</v>
      </c>
      <c r="F50" s="181" t="n">
        <f aca="false">IF(AND(B50&gt;A49,B50&lt;=A50),(H49+D50)*$B$4/12,0)</f>
        <v>0</v>
      </c>
      <c r="G50" s="181" t="n">
        <f aca="false">IF($B$6="Yes",0,E50-F50)</f>
        <v>0</v>
      </c>
      <c r="H50" s="182" t="e">
        <f aca="false">IF(ROUND(SUM(C50:D50,-G50),0)=0,0,IF($B$6="Yes",SUM($D$9:D50),SUM(C50:D50,-G50)))</f>
        <v>#VALUE!</v>
      </c>
      <c r="I50" s="183" t="str">
        <f aca="false">IF(E50&gt;0,MAX(I$9:I49)+1,"-")</f>
        <v>-</v>
      </c>
    </row>
    <row r="51" customFormat="false" ht="15.75" hidden="false" customHeight="true" outlineLevel="0" collapsed="false">
      <c r="A51" s="166" t="n">
        <f aca="false">DATE(YEAR(A50),MONTH(A50),DAY(A50)+7)</f>
        <v>44549</v>
      </c>
      <c r="B51" s="161" t="n">
        <f aca="false">IF(AND(B50&gt;A50,B50&lt;=A51),B50,DATE(YEAR(A51),MONTH(A51),IF(AND(MONTH(A51)=2,Assumptions!$D$79&gt;28),28,Assumptions!$D$79)))</f>
        <v>44560</v>
      </c>
      <c r="C51" s="180" t="e">
        <f aca="false">H50</f>
        <v>#VALUE!</v>
      </c>
      <c r="D51" s="180" t="n">
        <f aca="true">IF(ISNA(MATCH($A51,Months,0))=TRUE(),0,OFFSET(CashFlow!$B$36,0,MATCH($A51,Months,0),1,1))</f>
        <v>0</v>
      </c>
      <c r="E51" s="181" t="n">
        <f aca="true">IF(AND(B51&gt;A50,B51&lt;=A51),IF($B$6="Yes",0,IF(ROW(D51)-ROW($D$9)&gt;$B$5*52,-PMT($B$4/12,$B$5*12,SUM(OFFSET(D51,0,0,-$B$5*12,1)),0,0),-PMT($B$4/12,$B$5*12,SUM(OFFSET(D51,0,0,ROW($D$8)-ROW(D51),1)),0,0))),0)</f>
        <v>0</v>
      </c>
      <c r="F51" s="181" t="n">
        <f aca="false">IF(AND(B51&gt;A50,B51&lt;=A51),(H50+D51)*$B$4/12,0)</f>
        <v>0</v>
      </c>
      <c r="G51" s="181" t="n">
        <f aca="false">IF($B$6="Yes",0,E51-F51)</f>
        <v>0</v>
      </c>
      <c r="H51" s="182" t="e">
        <f aca="false">IF(ROUND(SUM(C51:D51,-G51),0)=0,0,IF($B$6="Yes",SUM($D$9:D51),SUM(C51:D51,-G51)))</f>
        <v>#VALUE!</v>
      </c>
      <c r="I51" s="183" t="str">
        <f aca="false">IF(E51&gt;0,MAX(I$9:I50)+1,"-")</f>
        <v>-</v>
      </c>
    </row>
    <row r="52" customFormat="false" ht="15.75" hidden="false" customHeight="true" outlineLevel="0" collapsed="false">
      <c r="A52" s="166" t="n">
        <f aca="false">DATE(YEAR(A51),MONTH(A51),DAY(A51)+7)</f>
        <v>44556</v>
      </c>
      <c r="B52" s="161" t="n">
        <f aca="false">IF(AND(B51&gt;A51,B51&lt;=A52),B51,DATE(YEAR(A52),MONTH(A52),IF(AND(MONTH(A52)=2,Assumptions!$D$79&gt;28),28,Assumptions!$D$79)))</f>
        <v>44560</v>
      </c>
      <c r="C52" s="180" t="e">
        <f aca="false">H51</f>
        <v>#VALUE!</v>
      </c>
      <c r="D52" s="180" t="n">
        <f aca="true">IF(ISNA(MATCH($A52,Months,0))=TRUE(),0,OFFSET(CashFlow!$B$36,0,MATCH($A52,Months,0),1,1))</f>
        <v>0</v>
      </c>
      <c r="E52" s="181" t="n">
        <f aca="true">IF(AND(B52&gt;A51,B52&lt;=A52),IF($B$6="Yes",0,IF(ROW(D52)-ROW($D$9)&gt;$B$5*52,-PMT($B$4/12,$B$5*12,SUM(OFFSET(D52,0,0,-$B$5*12,1)),0,0),-PMT($B$4/12,$B$5*12,SUM(OFFSET(D52,0,0,ROW($D$8)-ROW(D52),1)),0,0))),0)</f>
        <v>0</v>
      </c>
      <c r="F52" s="181" t="n">
        <f aca="false">IF(AND(B52&gt;A51,B52&lt;=A52),(H51+D52)*$B$4/12,0)</f>
        <v>0</v>
      </c>
      <c r="G52" s="181" t="n">
        <f aca="false">IF($B$6="Yes",0,E52-F52)</f>
        <v>0</v>
      </c>
      <c r="H52" s="182" t="e">
        <f aca="false">IF(ROUND(SUM(C52:D52,-G52),0)=0,0,IF($B$6="Yes",SUM($D$9:D52),SUM(C52:D52,-G52)))</f>
        <v>#VALUE!</v>
      </c>
      <c r="I52" s="183" t="str">
        <f aca="false">IF(E52&gt;0,MAX(I$9:I51)+1,"-")</f>
        <v>-</v>
      </c>
    </row>
    <row r="53" customFormat="false" ht="15.75" hidden="false" customHeight="true" outlineLevel="0" collapsed="false">
      <c r="A53" s="166" t="n">
        <f aca="false">DATE(YEAR(A52),MONTH(A52),DAY(A52)+7)</f>
        <v>44563</v>
      </c>
      <c r="B53" s="161" t="n">
        <f aca="false">IF(AND(B52&gt;A52,B52&lt;=A53),B52,DATE(YEAR(A53),MONTH(A53),IF(AND(MONTH(A53)=2,Assumptions!$D$79&gt;28),28,Assumptions!$D$79)))</f>
        <v>44560</v>
      </c>
      <c r="C53" s="180" t="e">
        <f aca="false">H52</f>
        <v>#VALUE!</v>
      </c>
      <c r="D53" s="180" t="n">
        <f aca="true">IF(ISNA(MATCH($A53,Months,0))=TRUE(),0,OFFSET(CashFlow!$B$36,0,MATCH($A53,Months,0),1,1))</f>
        <v>0</v>
      </c>
      <c r="E53" s="181" t="e">
        <f aca="true">IF(AND(B53&gt;A52,B53&lt;=A53),IF($B$6="Yes",0,IF(ROW(D53)-ROW($D$9)&gt;$B$5*52,-PMT($B$4/12,$B$5*12,SUM(OFFSET(D53,0,0,-$B$5*12,1)),0,0),-PMT($B$4/12,$B$5*12,SUM(OFFSET(D53,0,0,ROW($D$8)-ROW(D53),1)),0,0))),0)</f>
        <v>#VALUE!</v>
      </c>
      <c r="F53" s="181" t="e">
        <f aca="false">IF(AND(B53&gt;A52,B53&lt;=A53),(H52+D53)*$B$4/12,0)</f>
        <v>#VALUE!</v>
      </c>
      <c r="G53" s="181" t="e">
        <f aca="false">IF($B$6="Yes",0,E53-F53)</f>
        <v>#VALUE!</v>
      </c>
      <c r="H53" s="182" t="e">
        <f aca="false">IF(ROUND(SUM(C53:D53,-G53),0)=0,0,IF($B$6="Yes",SUM($D$9:D53),SUM(C53:D53,-G53)))</f>
        <v>#VALUE!</v>
      </c>
      <c r="I53" s="183" t="e">
        <f aca="false">IF(E53&gt;0,MAX(I$9:I52)+1,"-")</f>
        <v>#VALUE!</v>
      </c>
    </row>
    <row r="54" customFormat="false" ht="15.75" hidden="false" customHeight="true" outlineLevel="0" collapsed="false">
      <c r="A54" s="166" t="n">
        <f aca="false">DATE(YEAR(A53),MONTH(A53),DAY(A53)+7)</f>
        <v>44570</v>
      </c>
      <c r="B54" s="161" t="n">
        <f aca="false">IF(AND(B53&gt;A53,B53&lt;=A54),B53,DATE(YEAR(A54),MONTH(A54),IF(AND(MONTH(A54)=2,Assumptions!$D$79&gt;28),28,Assumptions!$D$79)))</f>
        <v>44591</v>
      </c>
      <c r="C54" s="180" t="e">
        <f aca="false">H53</f>
        <v>#VALUE!</v>
      </c>
      <c r="D54" s="180" t="n">
        <f aca="true">IF(ISNA(MATCH($A54,Months,0))=TRUE(),0,OFFSET(CashFlow!$B$36,0,MATCH($A54,Months,0),1,1))</f>
        <v>0</v>
      </c>
      <c r="E54" s="181" t="n">
        <f aca="true">IF(AND(B54&gt;A53,B54&lt;=A54),IF($B$6="Yes",0,IF(ROW(D54)-ROW($D$9)&gt;$B$5*52,-PMT($B$4/12,$B$5*12,SUM(OFFSET(D54,0,0,-$B$5*12,1)),0,0),-PMT($B$4/12,$B$5*12,SUM(OFFSET(D54,0,0,ROW($D$8)-ROW(D54),1)),0,0))),0)</f>
        <v>0</v>
      </c>
      <c r="F54" s="181" t="n">
        <f aca="false">IF(AND(B54&gt;A53,B54&lt;=A54),(H53+D54)*$B$4/12,0)</f>
        <v>0</v>
      </c>
      <c r="G54" s="181" t="n">
        <f aca="false">IF($B$6="Yes",0,E54-F54)</f>
        <v>0</v>
      </c>
      <c r="H54" s="182" t="e">
        <f aca="false">IF(ROUND(SUM(C54:D54,-G54),0)=0,0,IF($B$6="Yes",SUM($D$9:D54),SUM(C54:D54,-G54)))</f>
        <v>#VALUE!</v>
      </c>
      <c r="I54" s="183" t="str">
        <f aca="false">IF(E54&gt;0,MAX(I$9:I53)+1,"-")</f>
        <v>-</v>
      </c>
    </row>
    <row r="55" customFormat="false" ht="15.75" hidden="false" customHeight="true" outlineLevel="0" collapsed="false">
      <c r="A55" s="166" t="n">
        <f aca="false">DATE(YEAR(A54),MONTH(A54),DAY(A54)+7)</f>
        <v>44577</v>
      </c>
      <c r="B55" s="161" t="n">
        <f aca="false">IF(AND(B54&gt;A54,B54&lt;=A55),B54,DATE(YEAR(A55),MONTH(A55),IF(AND(MONTH(A55)=2,Assumptions!$D$79&gt;28),28,Assumptions!$D$79)))</f>
        <v>44591</v>
      </c>
      <c r="C55" s="180" t="e">
        <f aca="false">H54</f>
        <v>#VALUE!</v>
      </c>
      <c r="D55" s="180" t="n">
        <f aca="true">IF(ISNA(MATCH($A55,Months,0))=TRUE(),0,OFFSET(CashFlow!$B$36,0,MATCH($A55,Months,0),1,1))</f>
        <v>0</v>
      </c>
      <c r="E55" s="181" t="n">
        <f aca="true">IF(AND(B55&gt;A54,B55&lt;=A55),IF($B$6="Yes",0,IF(ROW(D55)-ROW($D$9)&gt;$B$5*52,-PMT($B$4/12,$B$5*12,SUM(OFFSET(D55,0,0,-$B$5*12,1)),0,0),-PMT($B$4/12,$B$5*12,SUM(OFFSET(D55,0,0,ROW($D$8)-ROW(D55),1)),0,0))),0)</f>
        <v>0</v>
      </c>
      <c r="F55" s="181" t="n">
        <f aca="false">IF(AND(B55&gt;A54,B55&lt;=A55),(H54+D55)*$B$4/12,0)</f>
        <v>0</v>
      </c>
      <c r="G55" s="181" t="n">
        <f aca="false">IF($B$6="Yes",0,E55-F55)</f>
        <v>0</v>
      </c>
      <c r="H55" s="182" t="e">
        <f aca="false">IF(ROUND(SUM(C55:D55,-G55),0)=0,0,IF($B$6="Yes",SUM($D$9:D55),SUM(C55:D55,-G55)))</f>
        <v>#VALUE!</v>
      </c>
      <c r="I55" s="183" t="str">
        <f aca="false">IF(E55&gt;0,MAX(I$9:I54)+1,"-")</f>
        <v>-</v>
      </c>
    </row>
    <row r="56" customFormat="false" ht="15.75" hidden="false" customHeight="true" outlineLevel="0" collapsed="false">
      <c r="A56" s="166" t="n">
        <f aca="false">DATE(YEAR(A55),MONTH(A55),DAY(A55)+7)</f>
        <v>44584</v>
      </c>
      <c r="B56" s="161" t="n">
        <f aca="false">IF(AND(B55&gt;A55,B55&lt;=A56),B55,DATE(YEAR(A56),MONTH(A56),IF(AND(MONTH(A56)=2,Assumptions!$D$79&gt;28),28,Assumptions!$D$79)))</f>
        <v>44591</v>
      </c>
      <c r="C56" s="180" t="e">
        <f aca="false">H55</f>
        <v>#VALUE!</v>
      </c>
      <c r="D56" s="180" t="n">
        <f aca="true">IF(ISNA(MATCH($A56,Months,0))=TRUE(),0,OFFSET(CashFlow!$B$36,0,MATCH($A56,Months,0),1,1))</f>
        <v>0</v>
      </c>
      <c r="E56" s="181" t="n">
        <f aca="true">IF(AND(B56&gt;A55,B56&lt;=A56),IF($B$6="Yes",0,IF(ROW(D56)-ROW($D$9)&gt;$B$5*52,-PMT($B$4/12,$B$5*12,SUM(OFFSET(D56,0,0,-$B$5*12,1)),0,0),-PMT($B$4/12,$B$5*12,SUM(OFFSET(D56,0,0,ROW($D$8)-ROW(D56),1)),0,0))),0)</f>
        <v>0</v>
      </c>
      <c r="F56" s="181" t="n">
        <f aca="false">IF(AND(B56&gt;A55,B56&lt;=A56),(H55+D56)*$B$4/12,0)</f>
        <v>0</v>
      </c>
      <c r="G56" s="181" t="n">
        <f aca="false">IF($B$6="Yes",0,E56-F56)</f>
        <v>0</v>
      </c>
      <c r="H56" s="182" t="e">
        <f aca="false">IF(ROUND(SUM(C56:D56,-G56),0)=0,0,IF($B$6="Yes",SUM($D$9:D56),SUM(C56:D56,-G56)))</f>
        <v>#VALUE!</v>
      </c>
      <c r="I56" s="183" t="str">
        <f aca="false">IF(E56&gt;0,MAX(I$9:I55)+1,"-")</f>
        <v>-</v>
      </c>
    </row>
    <row r="57" customFormat="false" ht="15.75" hidden="false" customHeight="true" outlineLevel="0" collapsed="false">
      <c r="A57" s="166" t="n">
        <f aca="false">DATE(YEAR(A56),MONTH(A56),DAY(A56)+7)</f>
        <v>44591</v>
      </c>
      <c r="B57" s="161" t="n">
        <f aca="false">IF(AND(B56&gt;A56,B56&lt;=A57),B56,DATE(YEAR(A57),MONTH(A57),IF(AND(MONTH(A57)=2,Assumptions!$D$79&gt;28),28,Assumptions!$D$79)))</f>
        <v>44591</v>
      </c>
      <c r="C57" s="180" t="e">
        <f aca="false">H56</f>
        <v>#VALUE!</v>
      </c>
      <c r="D57" s="180" t="n">
        <f aca="true">IF(ISNA(MATCH($A57,Months,0))=TRUE(),0,OFFSET(CashFlow!$B$36,0,MATCH($A57,Months,0),1,1))</f>
        <v>0</v>
      </c>
      <c r="E57" s="181" t="e">
        <f aca="true">IF(AND(B57&gt;A56,B57&lt;=A57),IF($B$6="Yes",0,IF(ROW(D57)-ROW($D$9)&gt;$B$5*52,-PMT($B$4/12,$B$5*12,SUM(OFFSET(D57,0,0,-$B$5*12,1)),0,0),-PMT($B$4/12,$B$5*12,SUM(OFFSET(D57,0,0,ROW($D$8)-ROW(D57),1)),0,0))),0)</f>
        <v>#VALUE!</v>
      </c>
      <c r="F57" s="181" t="e">
        <f aca="false">IF(AND(B57&gt;A56,B57&lt;=A57),(H56+D57)*$B$4/12,0)</f>
        <v>#VALUE!</v>
      </c>
      <c r="G57" s="181" t="e">
        <f aca="false">IF($B$6="Yes",0,E57-F57)</f>
        <v>#VALUE!</v>
      </c>
      <c r="H57" s="182" t="e">
        <f aca="false">IF(ROUND(SUM(C57:D57,-G57),0)=0,0,IF($B$6="Yes",SUM($D$9:D57),SUM(C57:D57,-G57)))</f>
        <v>#VALUE!</v>
      </c>
      <c r="I57" s="183" t="e">
        <f aca="false">IF(E57&gt;0,MAX(I$9:I56)+1,"-")</f>
        <v>#VALUE!</v>
      </c>
    </row>
    <row r="58" customFormat="false" ht="15.75" hidden="false" customHeight="true" outlineLevel="0" collapsed="false">
      <c r="A58" s="166" t="n">
        <f aca="false">DATE(YEAR(A57),MONTH(A57),DAY(A57)+7)</f>
        <v>44598</v>
      </c>
      <c r="B58" s="161" t="n">
        <f aca="false">IF(AND(B57&gt;A57,B57&lt;=A58),B57,DATE(YEAR(A58),MONTH(A58),IF(AND(MONTH(A58)=2,Assumptions!$D$79&gt;28),28,Assumptions!$D$79)))</f>
        <v>44620</v>
      </c>
      <c r="C58" s="180" t="e">
        <f aca="false">H57</f>
        <v>#VALUE!</v>
      </c>
      <c r="D58" s="180" t="n">
        <f aca="true">IF(ISNA(MATCH($A58,Months,0))=TRUE(),0,OFFSET(CashFlow!$B$36,0,MATCH($A58,Months,0),1,1))</f>
        <v>0</v>
      </c>
      <c r="E58" s="181" t="n">
        <f aca="true">IF(AND(B58&gt;A57,B58&lt;=A58),IF($B$6="Yes",0,IF(ROW(D58)-ROW($D$9)&gt;$B$5*52,-PMT($B$4/12,$B$5*12,SUM(OFFSET(D58,0,0,-$B$5*12,1)),0,0),-PMT($B$4/12,$B$5*12,SUM(OFFSET(D58,0,0,ROW($D$8)-ROW(D58),1)),0,0))),0)</f>
        <v>0</v>
      </c>
      <c r="F58" s="181" t="n">
        <f aca="false">IF(AND(B58&gt;A57,B58&lt;=A58),(H57+D58)*$B$4/12,0)</f>
        <v>0</v>
      </c>
      <c r="G58" s="181" t="n">
        <f aca="false">IF($B$6="Yes",0,E58-F58)</f>
        <v>0</v>
      </c>
      <c r="H58" s="182" t="e">
        <f aca="false">IF(ROUND(SUM(C58:D58,-G58),0)=0,0,IF($B$6="Yes",SUM($D$9:D58),SUM(C58:D58,-G58)))</f>
        <v>#VALUE!</v>
      </c>
      <c r="I58" s="183" t="str">
        <f aca="false">IF(E58&gt;0,MAX(I$9:I57)+1,"-")</f>
        <v>-</v>
      </c>
    </row>
    <row r="59" customFormat="false" ht="15.75" hidden="false" customHeight="true" outlineLevel="0" collapsed="false">
      <c r="A59" s="166" t="n">
        <f aca="false">DATE(YEAR(A58),MONTH(A58),DAY(A58)+7)</f>
        <v>44605</v>
      </c>
      <c r="B59" s="161" t="n">
        <f aca="false">IF(AND(B58&gt;A58,B58&lt;=A59),B58,DATE(YEAR(A59),MONTH(A59),IF(AND(MONTH(A59)=2,Assumptions!$D$79&gt;28),28,Assumptions!$D$79)))</f>
        <v>44620</v>
      </c>
      <c r="C59" s="180" t="e">
        <f aca="false">H58</f>
        <v>#VALUE!</v>
      </c>
      <c r="D59" s="180" t="n">
        <f aca="true">IF(ISNA(MATCH($A59,Months,0))=TRUE(),0,OFFSET(CashFlow!$B$36,0,MATCH($A59,Months,0),1,1))</f>
        <v>0</v>
      </c>
      <c r="E59" s="181" t="n">
        <f aca="true">IF(AND(B59&gt;A58,B59&lt;=A59),IF($B$6="Yes",0,IF(ROW(D59)-ROW($D$9)&gt;$B$5*52,-PMT($B$4/12,$B$5*12,SUM(OFFSET(D59,0,0,-$B$5*12,1)),0,0),-PMT($B$4/12,$B$5*12,SUM(OFFSET(D59,0,0,ROW($D$8)-ROW(D59),1)),0,0))),0)</f>
        <v>0</v>
      </c>
      <c r="F59" s="181" t="n">
        <f aca="false">IF(AND(B59&gt;A58,B59&lt;=A59),(H58+D59)*$B$4/12,0)</f>
        <v>0</v>
      </c>
      <c r="G59" s="181" t="n">
        <f aca="false">IF($B$6="Yes",0,E59-F59)</f>
        <v>0</v>
      </c>
      <c r="H59" s="182" t="e">
        <f aca="false">IF(ROUND(SUM(C59:D59,-G59),0)=0,0,IF($B$6="Yes",SUM($D$9:D59),SUM(C59:D59,-G59)))</f>
        <v>#VALUE!</v>
      </c>
      <c r="I59" s="183" t="str">
        <f aca="false">IF(E59&gt;0,MAX(I$9:I58)+1,"-")</f>
        <v>-</v>
      </c>
    </row>
    <row r="60" customFormat="false" ht="15.75" hidden="false" customHeight="true" outlineLevel="0" collapsed="false">
      <c r="A60" s="166" t="n">
        <f aca="false">DATE(YEAR(A59),MONTH(A59),DAY(A59)+7)</f>
        <v>44612</v>
      </c>
      <c r="B60" s="161" t="n">
        <f aca="false">IF(AND(B59&gt;A59,B59&lt;=A60),B59,DATE(YEAR(A60),MONTH(A60),IF(AND(MONTH(A60)=2,Assumptions!$D$79&gt;28),28,Assumptions!$D$79)))</f>
        <v>44620</v>
      </c>
      <c r="C60" s="180" t="e">
        <f aca="false">H59</f>
        <v>#VALUE!</v>
      </c>
      <c r="D60" s="180" t="n">
        <f aca="true">IF(ISNA(MATCH($A60,Months,0))=TRUE(),0,OFFSET(CashFlow!$B$36,0,MATCH($A60,Months,0),1,1))</f>
        <v>0</v>
      </c>
      <c r="E60" s="181" t="n">
        <f aca="true">IF(AND(B60&gt;A59,B60&lt;=A60),IF($B$6="Yes",0,IF(ROW(D60)-ROW($D$9)&gt;$B$5*52,-PMT($B$4/12,$B$5*12,SUM(OFFSET(D60,0,0,-$B$5*12,1)),0,0),-PMT($B$4/12,$B$5*12,SUM(OFFSET(D60,0,0,ROW($D$8)-ROW(D60),1)),0,0))),0)</f>
        <v>0</v>
      </c>
      <c r="F60" s="181" t="n">
        <f aca="false">IF(AND(B60&gt;A59,B60&lt;=A60),(H59+D60)*$B$4/12,0)</f>
        <v>0</v>
      </c>
      <c r="G60" s="181" t="n">
        <f aca="false">IF($B$6="Yes",0,E60-F60)</f>
        <v>0</v>
      </c>
      <c r="H60" s="182" t="e">
        <f aca="false">IF(ROUND(SUM(C60:D60,-G60),0)=0,0,IF($B$6="Yes",SUM($D$9:D60),SUM(C60:D60,-G60)))</f>
        <v>#VALUE!</v>
      </c>
      <c r="I60" s="183" t="str">
        <f aca="false">IF(E60&gt;0,MAX(I$9:I59)+1,"-")</f>
        <v>-</v>
      </c>
    </row>
    <row r="61" customFormat="false" ht="15.75" hidden="false" customHeight="true" outlineLevel="0" collapsed="false">
      <c r="A61" s="166" t="n">
        <f aca="false">DATE(YEAR(A60),MONTH(A60),DAY(A60)+7)</f>
        <v>44619</v>
      </c>
      <c r="B61" s="161" t="n">
        <f aca="false">IF(AND(B60&gt;A60,B60&lt;=A61),B60,DATE(YEAR(A61),MONTH(A61),IF(AND(MONTH(A61)=2,Assumptions!$D$79&gt;28),28,Assumptions!$D$79)))</f>
        <v>44620</v>
      </c>
      <c r="C61" s="180" t="e">
        <f aca="false">H60</f>
        <v>#VALUE!</v>
      </c>
      <c r="D61" s="180" t="n">
        <f aca="true">IF(ISNA(MATCH($A61,Months,0))=TRUE(),0,OFFSET(CashFlow!$B$36,0,MATCH($A61,Months,0),1,1))</f>
        <v>0</v>
      </c>
      <c r="E61" s="181" t="n">
        <f aca="true">IF(AND(B61&gt;A60,B61&lt;=A61),IF($B$6="Yes",0,IF(ROW(D61)-ROW($D$9)&gt;$B$5*52,-PMT($B$4/12,$B$5*12,SUM(OFFSET(D61,0,0,-$B$5*12,1)),0,0),-PMT($B$4/12,$B$5*12,SUM(OFFSET(D61,0,0,ROW($D$8)-ROW(D61),1)),0,0))),0)</f>
        <v>0</v>
      </c>
      <c r="F61" s="181" t="n">
        <f aca="false">IF(AND(B61&gt;A60,B61&lt;=A61),(H60+D61)*$B$4/12,0)</f>
        <v>0</v>
      </c>
      <c r="G61" s="181" t="n">
        <f aca="false">IF($B$6="Yes",0,E61-F61)</f>
        <v>0</v>
      </c>
      <c r="H61" s="182" t="e">
        <f aca="false">IF(ROUND(SUM(C61:D61,-G61),0)=0,0,IF($B$6="Yes",SUM($D$9:D61),SUM(C61:D61,-G61)))</f>
        <v>#VALUE!</v>
      </c>
      <c r="I61" s="183" t="str">
        <f aca="false">IF(E61&gt;0,MAX(I$9:I60)+1,"-")</f>
        <v>-</v>
      </c>
    </row>
    <row r="62" customFormat="false" ht="15.75" hidden="false" customHeight="true" outlineLevel="0" collapsed="false">
      <c r="C62" s="180"/>
      <c r="D62" s="180"/>
      <c r="E62" s="181"/>
      <c r="F62" s="181"/>
      <c r="G62" s="181"/>
      <c r="H62" s="182"/>
    </row>
    <row r="63" customFormat="false" ht="15.75" hidden="false" customHeight="true" outlineLevel="0" collapsed="false">
      <c r="C63" s="180"/>
      <c r="D63" s="180"/>
      <c r="E63" s="181"/>
      <c r="F63" s="181"/>
      <c r="G63" s="181"/>
      <c r="H63" s="182"/>
    </row>
    <row r="64" customFormat="false" ht="15.75" hidden="false" customHeight="true" outlineLevel="0" collapsed="false">
      <c r="C64" s="180"/>
      <c r="D64" s="180"/>
      <c r="E64" s="181"/>
      <c r="F64" s="181"/>
      <c r="G64" s="181"/>
      <c r="H64" s="182"/>
    </row>
    <row r="65" customFormat="false" ht="15.75" hidden="false" customHeight="true" outlineLevel="0" collapsed="false">
      <c r="C65" s="180"/>
      <c r="D65" s="180"/>
      <c r="E65" s="181"/>
      <c r="F65" s="181"/>
      <c r="G65" s="181"/>
      <c r="H65" s="182"/>
    </row>
    <row r="66" customFormat="false" ht="15.75" hidden="false" customHeight="true" outlineLevel="0" collapsed="false">
      <c r="C66" s="180"/>
      <c r="D66" s="180"/>
      <c r="E66" s="181"/>
      <c r="F66" s="181"/>
      <c r="G66" s="181"/>
      <c r="H66" s="182"/>
    </row>
    <row r="67" customFormat="false" ht="15.75" hidden="false" customHeight="true" outlineLevel="0" collapsed="false">
      <c r="C67" s="180"/>
      <c r="D67" s="180"/>
      <c r="E67" s="181"/>
      <c r="F67" s="181"/>
      <c r="G67" s="181"/>
      <c r="H67" s="182"/>
    </row>
    <row r="68" customFormat="false" ht="15.75" hidden="false" customHeight="true" outlineLevel="0" collapsed="false">
      <c r="C68" s="180"/>
      <c r="D68" s="180"/>
      <c r="E68" s="181"/>
      <c r="F68" s="181"/>
      <c r="G68" s="181"/>
      <c r="H68" s="182"/>
    </row>
    <row r="69" customFormat="false" ht="15.75" hidden="false" customHeight="true" outlineLevel="0" collapsed="false">
      <c r="C69" s="180"/>
      <c r="D69" s="180"/>
      <c r="E69" s="181"/>
      <c r="F69" s="181"/>
      <c r="G69" s="181"/>
      <c r="H69" s="182"/>
    </row>
    <row r="70" customFormat="false" ht="15.75" hidden="false" customHeight="true" outlineLevel="0" collapsed="false">
      <c r="C70" s="180"/>
      <c r="D70" s="180"/>
      <c r="E70" s="181"/>
      <c r="F70" s="181"/>
      <c r="G70" s="181"/>
      <c r="H70" s="182"/>
    </row>
    <row r="71" customFormat="false" ht="15.75" hidden="false" customHeight="true" outlineLevel="0" collapsed="false">
      <c r="C71" s="180"/>
      <c r="D71" s="180"/>
      <c r="E71" s="181"/>
      <c r="F71" s="181"/>
      <c r="G71" s="181"/>
      <c r="H71" s="182"/>
    </row>
    <row r="72" customFormat="false" ht="15.75" hidden="false" customHeight="true" outlineLevel="0" collapsed="false">
      <c r="C72" s="180"/>
      <c r="D72" s="180"/>
      <c r="E72" s="181"/>
      <c r="F72" s="181"/>
      <c r="G72" s="181"/>
      <c r="H72" s="182"/>
    </row>
    <row r="73" customFormat="false" ht="15.75" hidden="false" customHeight="true" outlineLevel="0" collapsed="false">
      <c r="C73" s="180"/>
      <c r="D73" s="180"/>
      <c r="E73" s="181"/>
      <c r="F73" s="181"/>
      <c r="G73" s="181"/>
      <c r="H73" s="182"/>
    </row>
    <row r="74" customFormat="false" ht="15.75" hidden="false" customHeight="true" outlineLevel="0" collapsed="false">
      <c r="C74" s="180"/>
      <c r="D74" s="180"/>
      <c r="E74" s="181"/>
      <c r="F74" s="181"/>
      <c r="G74" s="181"/>
      <c r="H74" s="182"/>
    </row>
    <row r="75" customFormat="false" ht="15.75" hidden="false" customHeight="true" outlineLevel="0" collapsed="false">
      <c r="C75" s="180"/>
      <c r="D75" s="180"/>
      <c r="E75" s="181"/>
      <c r="F75" s="181"/>
      <c r="G75" s="181"/>
      <c r="H75" s="182"/>
    </row>
    <row r="76" customFormat="false" ht="15.75" hidden="false" customHeight="true" outlineLevel="0" collapsed="false">
      <c r="C76" s="180"/>
      <c r="D76" s="180"/>
      <c r="E76" s="181"/>
      <c r="F76" s="181"/>
      <c r="G76" s="181"/>
      <c r="H76" s="182"/>
    </row>
    <row r="77" customFormat="false" ht="15.75" hidden="false" customHeight="true" outlineLevel="0" collapsed="false">
      <c r="C77" s="180"/>
      <c r="D77" s="180"/>
      <c r="E77" s="181"/>
      <c r="F77" s="181"/>
      <c r="G77" s="181"/>
      <c r="H77" s="182"/>
    </row>
    <row r="78" customFormat="false" ht="15.75" hidden="false" customHeight="true" outlineLevel="0" collapsed="false">
      <c r="C78" s="180"/>
      <c r="D78" s="180"/>
      <c r="E78" s="181"/>
      <c r="F78" s="181"/>
      <c r="G78" s="181"/>
      <c r="H78" s="182"/>
    </row>
    <row r="79" customFormat="false" ht="15.75" hidden="false" customHeight="true" outlineLevel="0" collapsed="false">
      <c r="C79" s="180"/>
      <c r="D79" s="180"/>
      <c r="E79" s="181"/>
      <c r="F79" s="181"/>
      <c r="G79" s="181"/>
      <c r="H79" s="182"/>
    </row>
    <row r="80" customFormat="false" ht="15.75" hidden="false" customHeight="true" outlineLevel="0" collapsed="false">
      <c r="C80" s="180"/>
      <c r="D80" s="180"/>
      <c r="E80" s="181"/>
      <c r="F80" s="181"/>
      <c r="G80" s="181"/>
      <c r="H80" s="182"/>
    </row>
    <row r="81" customFormat="false" ht="15.75" hidden="false" customHeight="true" outlineLevel="0" collapsed="false">
      <c r="C81" s="180"/>
      <c r="D81" s="180"/>
      <c r="E81" s="181"/>
      <c r="F81" s="181"/>
      <c r="G81" s="181"/>
      <c r="H81" s="182"/>
    </row>
    <row r="82" customFormat="false" ht="15.75" hidden="false" customHeight="true" outlineLevel="0" collapsed="false">
      <c r="C82" s="180"/>
      <c r="D82" s="180"/>
      <c r="E82" s="181"/>
      <c r="F82" s="181"/>
      <c r="G82" s="181"/>
      <c r="H82" s="182"/>
    </row>
    <row r="83" customFormat="false" ht="15.75" hidden="false" customHeight="true" outlineLevel="0" collapsed="false">
      <c r="C83" s="180"/>
      <c r="D83" s="180"/>
      <c r="E83" s="181"/>
      <c r="F83" s="181"/>
      <c r="G83" s="181"/>
      <c r="H83" s="182"/>
    </row>
    <row r="84" customFormat="false" ht="15.75" hidden="false" customHeight="true" outlineLevel="0" collapsed="false">
      <c r="C84" s="180"/>
      <c r="D84" s="180"/>
      <c r="E84" s="181"/>
      <c r="F84" s="181"/>
      <c r="G84" s="181"/>
      <c r="H84" s="182"/>
    </row>
    <row r="85" customFormat="false" ht="15.75" hidden="false" customHeight="true" outlineLevel="0" collapsed="false">
      <c r="C85" s="180"/>
      <c r="D85" s="180"/>
      <c r="E85" s="181"/>
      <c r="F85" s="181"/>
      <c r="G85" s="181"/>
      <c r="H85" s="182"/>
    </row>
    <row r="86" customFormat="false" ht="15.75" hidden="false" customHeight="true" outlineLevel="0" collapsed="false">
      <c r="C86" s="180"/>
      <c r="D86" s="180"/>
      <c r="E86" s="181"/>
      <c r="F86" s="181"/>
      <c r="G86" s="181"/>
      <c r="H86" s="182"/>
    </row>
    <row r="87" customFormat="false" ht="15.75" hidden="false" customHeight="true" outlineLevel="0" collapsed="false">
      <c r="C87" s="180"/>
      <c r="D87" s="180"/>
      <c r="E87" s="181"/>
      <c r="F87" s="181"/>
      <c r="G87" s="181"/>
      <c r="H87" s="182"/>
    </row>
    <row r="88" customFormat="false" ht="15.75" hidden="false" customHeight="true" outlineLevel="0" collapsed="false">
      <c r="C88" s="180"/>
      <c r="D88" s="180"/>
      <c r="E88" s="181"/>
      <c r="F88" s="181"/>
      <c r="G88" s="181"/>
      <c r="H88" s="182"/>
    </row>
    <row r="89" customFormat="false" ht="15.75" hidden="false" customHeight="true" outlineLevel="0" collapsed="false">
      <c r="C89" s="180"/>
      <c r="D89" s="180"/>
      <c r="E89" s="181"/>
      <c r="F89" s="181"/>
      <c r="G89" s="181"/>
      <c r="H89" s="182"/>
    </row>
    <row r="90" customFormat="false" ht="15.75" hidden="false" customHeight="true" outlineLevel="0" collapsed="false">
      <c r="C90" s="180"/>
      <c r="D90" s="180"/>
      <c r="E90" s="181"/>
      <c r="F90" s="181"/>
      <c r="G90" s="181"/>
      <c r="H90" s="182"/>
    </row>
    <row r="91" customFormat="false" ht="15.75" hidden="false" customHeight="true" outlineLevel="0" collapsed="false">
      <c r="C91" s="180"/>
      <c r="D91" s="180"/>
      <c r="E91" s="181"/>
      <c r="F91" s="181"/>
      <c r="G91" s="181"/>
      <c r="H91" s="182"/>
    </row>
    <row r="92" customFormat="false" ht="15.75" hidden="false" customHeight="true" outlineLevel="0" collapsed="false">
      <c r="C92" s="180"/>
      <c r="D92" s="180"/>
      <c r="E92" s="181"/>
      <c r="F92" s="181"/>
      <c r="G92" s="181"/>
      <c r="H92" s="182"/>
    </row>
    <row r="93" customFormat="false" ht="15.75" hidden="false" customHeight="true" outlineLevel="0" collapsed="false">
      <c r="C93" s="180"/>
      <c r="D93" s="180"/>
      <c r="E93" s="181"/>
      <c r="F93" s="181"/>
      <c r="G93" s="181"/>
      <c r="H93" s="182"/>
    </row>
    <row r="94" customFormat="false" ht="15.75" hidden="false" customHeight="true" outlineLevel="0" collapsed="false">
      <c r="C94" s="180"/>
      <c r="D94" s="180"/>
      <c r="E94" s="181"/>
      <c r="F94" s="181"/>
      <c r="G94" s="181"/>
      <c r="H94" s="182"/>
    </row>
    <row r="95" customFormat="false" ht="15.75" hidden="false" customHeight="true" outlineLevel="0" collapsed="false">
      <c r="C95" s="180"/>
      <c r="D95" s="180"/>
      <c r="E95" s="181"/>
      <c r="F95" s="181"/>
      <c r="G95" s="181"/>
      <c r="H95" s="182"/>
    </row>
    <row r="96" customFormat="false" ht="15.75" hidden="false" customHeight="true" outlineLevel="0" collapsed="false">
      <c r="C96" s="180"/>
      <c r="D96" s="180"/>
      <c r="E96" s="181"/>
      <c r="F96" s="181"/>
      <c r="G96" s="181"/>
      <c r="H96" s="182"/>
    </row>
    <row r="97" customFormat="false" ht="15.75" hidden="false" customHeight="true" outlineLevel="0" collapsed="false">
      <c r="C97" s="180"/>
      <c r="D97" s="180"/>
      <c r="E97" s="181"/>
      <c r="F97" s="181"/>
      <c r="G97" s="181"/>
      <c r="H97" s="182"/>
    </row>
    <row r="98" customFormat="false" ht="15.75" hidden="false" customHeight="true" outlineLevel="0" collapsed="false">
      <c r="C98" s="180"/>
      <c r="D98" s="180"/>
      <c r="E98" s="181"/>
      <c r="F98" s="181"/>
      <c r="G98" s="181"/>
      <c r="H98" s="182"/>
    </row>
    <row r="99" customFormat="false" ht="15.75" hidden="false" customHeight="true" outlineLevel="0" collapsed="false">
      <c r="C99" s="180"/>
      <c r="D99" s="180"/>
      <c r="E99" s="181"/>
      <c r="F99" s="181"/>
      <c r="G99" s="181"/>
      <c r="H99" s="182"/>
    </row>
    <row r="100" customFormat="false" ht="15.75" hidden="false" customHeight="true" outlineLevel="0" collapsed="false">
      <c r="C100" s="180"/>
      <c r="D100" s="180"/>
      <c r="E100" s="181"/>
      <c r="F100" s="181"/>
      <c r="G100" s="181"/>
      <c r="H100" s="182"/>
    </row>
    <row r="101" customFormat="false" ht="15.75" hidden="false" customHeight="true" outlineLevel="0" collapsed="false">
      <c r="C101" s="180"/>
      <c r="D101" s="180"/>
      <c r="E101" s="181"/>
      <c r="F101" s="181"/>
      <c r="G101" s="181"/>
      <c r="H101" s="182"/>
    </row>
    <row r="102" customFormat="false" ht="15.75" hidden="false" customHeight="true" outlineLevel="0" collapsed="false">
      <c r="C102" s="180"/>
      <c r="D102" s="180"/>
      <c r="E102" s="181"/>
      <c r="F102" s="181"/>
      <c r="G102" s="181"/>
      <c r="H102" s="182"/>
    </row>
    <row r="103" customFormat="false" ht="15.75" hidden="false" customHeight="true" outlineLevel="0" collapsed="false">
      <c r="C103" s="180"/>
      <c r="D103" s="180"/>
      <c r="E103" s="181"/>
      <c r="F103" s="181"/>
      <c r="G103" s="181"/>
      <c r="H103" s="182"/>
    </row>
    <row r="104" customFormat="false" ht="15.75" hidden="false" customHeight="true" outlineLevel="0" collapsed="false">
      <c r="C104" s="180"/>
      <c r="D104" s="180"/>
      <c r="E104" s="181"/>
      <c r="F104" s="181"/>
      <c r="G104" s="181"/>
      <c r="H104" s="182"/>
    </row>
    <row r="105" customFormat="false" ht="15.75" hidden="false" customHeight="true" outlineLevel="0" collapsed="false">
      <c r="C105" s="180"/>
      <c r="D105" s="180"/>
      <c r="E105" s="181"/>
      <c r="F105" s="181"/>
      <c r="G105" s="181"/>
      <c r="H105" s="182"/>
    </row>
    <row r="106" customFormat="false" ht="15.75" hidden="false" customHeight="true" outlineLevel="0" collapsed="false">
      <c r="C106" s="180"/>
      <c r="D106" s="180"/>
      <c r="E106" s="181"/>
      <c r="F106" s="181"/>
      <c r="G106" s="181"/>
      <c r="H106" s="182"/>
    </row>
    <row r="107" customFormat="false" ht="15.75" hidden="false" customHeight="true" outlineLevel="0" collapsed="false">
      <c r="C107" s="180"/>
      <c r="D107" s="180"/>
      <c r="E107" s="181"/>
      <c r="F107" s="181"/>
      <c r="G107" s="181"/>
      <c r="H107" s="182"/>
    </row>
    <row r="108" customFormat="false" ht="15.75" hidden="false" customHeight="true" outlineLevel="0" collapsed="false">
      <c r="C108" s="180"/>
      <c r="D108" s="180"/>
      <c r="E108" s="181"/>
      <c r="F108" s="181"/>
      <c r="G108" s="181"/>
      <c r="H108" s="182"/>
    </row>
    <row r="109" customFormat="false" ht="15.75" hidden="false" customHeight="true" outlineLevel="0" collapsed="false">
      <c r="C109" s="180"/>
      <c r="D109" s="180"/>
      <c r="E109" s="181"/>
      <c r="F109" s="181"/>
      <c r="G109" s="181"/>
      <c r="H109" s="182"/>
    </row>
    <row r="110" customFormat="false" ht="15.75" hidden="false" customHeight="true" outlineLevel="0" collapsed="false">
      <c r="C110" s="180"/>
      <c r="D110" s="180"/>
      <c r="E110" s="181"/>
      <c r="F110" s="181"/>
      <c r="G110" s="181"/>
      <c r="H110" s="182"/>
    </row>
    <row r="111" customFormat="false" ht="15.75" hidden="false" customHeight="true" outlineLevel="0" collapsed="false">
      <c r="C111" s="180"/>
      <c r="D111" s="180"/>
      <c r="E111" s="181"/>
      <c r="F111" s="181"/>
      <c r="G111" s="181"/>
      <c r="H111" s="182"/>
    </row>
    <row r="112" customFormat="false" ht="15.75" hidden="false" customHeight="true" outlineLevel="0" collapsed="false">
      <c r="C112" s="180"/>
      <c r="D112" s="180"/>
      <c r="E112" s="181"/>
      <c r="F112" s="181"/>
      <c r="G112" s="181"/>
      <c r="H112" s="182"/>
    </row>
    <row r="113" customFormat="false" ht="15.75" hidden="false" customHeight="true" outlineLevel="0" collapsed="false">
      <c r="C113" s="180"/>
      <c r="D113" s="180"/>
      <c r="E113" s="181"/>
      <c r="F113" s="181"/>
      <c r="G113" s="181"/>
      <c r="H113" s="182"/>
    </row>
    <row r="114" customFormat="false" ht="15.75" hidden="false" customHeight="true" outlineLevel="0" collapsed="false">
      <c r="C114" s="180"/>
      <c r="D114" s="180"/>
      <c r="E114" s="181"/>
      <c r="F114" s="181"/>
      <c r="G114" s="181"/>
      <c r="H114" s="182"/>
    </row>
    <row r="115" customFormat="false" ht="15.75" hidden="false" customHeight="true" outlineLevel="0" collapsed="false">
      <c r="C115" s="180"/>
      <c r="D115" s="180"/>
      <c r="E115" s="181"/>
      <c r="F115" s="181"/>
      <c r="G115" s="181"/>
      <c r="H115" s="182"/>
    </row>
    <row r="116" customFormat="false" ht="15.75" hidden="false" customHeight="true" outlineLevel="0" collapsed="false">
      <c r="C116" s="180"/>
      <c r="D116" s="180"/>
      <c r="E116" s="181"/>
      <c r="F116" s="181"/>
      <c r="G116" s="181"/>
      <c r="H116" s="182"/>
    </row>
    <row r="117" customFormat="false" ht="15.75" hidden="false" customHeight="true" outlineLevel="0" collapsed="false">
      <c r="C117" s="180"/>
      <c r="D117" s="180"/>
      <c r="E117" s="181"/>
      <c r="F117" s="181"/>
      <c r="G117" s="181"/>
      <c r="H117" s="182"/>
    </row>
    <row r="118" customFormat="false" ht="15.75" hidden="false" customHeight="true" outlineLevel="0" collapsed="false">
      <c r="C118" s="180"/>
      <c r="D118" s="180"/>
      <c r="E118" s="181"/>
      <c r="F118" s="181"/>
      <c r="G118" s="181"/>
      <c r="H118" s="182"/>
    </row>
    <row r="119" customFormat="false" ht="15.75" hidden="false" customHeight="true" outlineLevel="0" collapsed="false">
      <c r="C119" s="180"/>
      <c r="D119" s="180"/>
      <c r="E119" s="181"/>
      <c r="F119" s="181"/>
      <c r="G119" s="181"/>
      <c r="H119" s="182"/>
    </row>
    <row r="120" customFormat="false" ht="15.75" hidden="false" customHeight="true" outlineLevel="0" collapsed="false">
      <c r="C120" s="180"/>
      <c r="D120" s="180"/>
      <c r="E120" s="181"/>
      <c r="F120" s="181"/>
      <c r="G120" s="181"/>
      <c r="H120" s="182"/>
    </row>
    <row r="121" customFormat="false" ht="15.75" hidden="false" customHeight="true" outlineLevel="0" collapsed="false">
      <c r="C121" s="180"/>
      <c r="D121" s="180"/>
      <c r="E121" s="181"/>
      <c r="F121" s="181"/>
      <c r="G121" s="181"/>
      <c r="H121" s="182"/>
    </row>
    <row r="122" customFormat="false" ht="15.75" hidden="false" customHeight="true" outlineLevel="0" collapsed="false">
      <c r="C122" s="180"/>
      <c r="D122" s="180"/>
      <c r="E122" s="181"/>
      <c r="F122" s="181"/>
      <c r="G122" s="181"/>
      <c r="H122" s="182"/>
    </row>
    <row r="123" customFormat="false" ht="15.75" hidden="false" customHeight="true" outlineLevel="0" collapsed="false">
      <c r="C123" s="180"/>
      <c r="D123" s="180"/>
      <c r="E123" s="181"/>
      <c r="F123" s="181"/>
      <c r="G123" s="181"/>
      <c r="H123" s="182"/>
    </row>
    <row r="124" customFormat="false" ht="15.75" hidden="false" customHeight="true" outlineLevel="0" collapsed="false">
      <c r="C124" s="180"/>
      <c r="D124" s="180"/>
      <c r="E124" s="181"/>
      <c r="F124" s="181"/>
      <c r="G124" s="181"/>
      <c r="H124" s="182"/>
    </row>
    <row r="125" customFormat="false" ht="15.75" hidden="false" customHeight="true" outlineLevel="0" collapsed="false">
      <c r="C125" s="180"/>
      <c r="D125" s="180"/>
      <c r="E125" s="181"/>
      <c r="F125" s="181"/>
      <c r="G125" s="181"/>
      <c r="H125" s="182"/>
    </row>
    <row r="126" customFormat="false" ht="15.75" hidden="false" customHeight="true" outlineLevel="0" collapsed="false">
      <c r="C126" s="180"/>
      <c r="D126" s="180"/>
      <c r="E126" s="181"/>
      <c r="F126" s="181"/>
      <c r="G126" s="181"/>
      <c r="H126" s="182"/>
    </row>
    <row r="127" customFormat="false" ht="15.75" hidden="false" customHeight="true" outlineLevel="0" collapsed="false">
      <c r="C127" s="180"/>
      <c r="D127" s="180"/>
      <c r="E127" s="181"/>
      <c r="F127" s="181"/>
      <c r="G127" s="181"/>
      <c r="H127" s="182"/>
    </row>
    <row r="128" customFormat="false" ht="15.75" hidden="false" customHeight="true" outlineLevel="0" collapsed="false">
      <c r="C128" s="180"/>
      <c r="D128" s="180"/>
      <c r="E128" s="181"/>
      <c r="F128" s="181"/>
      <c r="G128" s="181"/>
      <c r="H128" s="182"/>
    </row>
    <row r="129" customFormat="false" ht="15.75" hidden="false" customHeight="true" outlineLevel="0" collapsed="false">
      <c r="C129" s="180"/>
      <c r="D129" s="180"/>
      <c r="E129" s="181"/>
      <c r="F129" s="181"/>
      <c r="G129" s="181"/>
      <c r="H129" s="182"/>
    </row>
    <row r="130" customFormat="false" ht="15.75" hidden="false" customHeight="true" outlineLevel="0" collapsed="false">
      <c r="C130" s="180"/>
      <c r="D130" s="180"/>
      <c r="E130" s="181"/>
      <c r="F130" s="181"/>
      <c r="G130" s="181"/>
      <c r="H130" s="182"/>
    </row>
    <row r="131" customFormat="false" ht="15.75" hidden="false" customHeight="true" outlineLevel="0" collapsed="false">
      <c r="C131" s="180"/>
      <c r="D131" s="180"/>
      <c r="E131" s="181"/>
      <c r="F131" s="181"/>
      <c r="G131" s="181"/>
      <c r="H131" s="182"/>
    </row>
    <row r="132" customFormat="false" ht="15.75" hidden="false" customHeight="true" outlineLevel="0" collapsed="false">
      <c r="C132" s="180"/>
      <c r="D132" s="180"/>
      <c r="E132" s="181"/>
      <c r="F132" s="181"/>
      <c r="G132" s="181"/>
      <c r="H132" s="182"/>
    </row>
    <row r="133" customFormat="false" ht="15.75" hidden="false" customHeight="true" outlineLevel="0" collapsed="false">
      <c r="C133" s="180"/>
      <c r="D133" s="180"/>
      <c r="E133" s="181"/>
      <c r="F133" s="181"/>
      <c r="G133" s="181"/>
      <c r="H133" s="182"/>
    </row>
    <row r="134" customFormat="false" ht="15.75" hidden="false" customHeight="true" outlineLevel="0" collapsed="false">
      <c r="C134" s="180"/>
      <c r="D134" s="180"/>
      <c r="E134" s="181"/>
      <c r="F134" s="181"/>
      <c r="G134" s="181"/>
      <c r="H134" s="182"/>
    </row>
    <row r="135" customFormat="false" ht="15.75" hidden="false" customHeight="true" outlineLevel="0" collapsed="false">
      <c r="C135" s="180"/>
      <c r="D135" s="180"/>
      <c r="E135" s="181"/>
      <c r="F135" s="181"/>
      <c r="G135" s="181"/>
      <c r="H135" s="182"/>
    </row>
    <row r="136" customFormat="false" ht="15.75" hidden="false" customHeight="true" outlineLevel="0" collapsed="false">
      <c r="C136" s="180"/>
      <c r="D136" s="180"/>
      <c r="E136" s="181"/>
      <c r="F136" s="181"/>
      <c r="G136" s="181"/>
      <c r="H136" s="182"/>
    </row>
    <row r="137" customFormat="false" ht="15.75" hidden="false" customHeight="true" outlineLevel="0" collapsed="false">
      <c r="C137" s="180"/>
      <c r="D137" s="180"/>
      <c r="E137" s="181"/>
      <c r="F137" s="181"/>
      <c r="G137" s="181"/>
      <c r="H137" s="182"/>
    </row>
    <row r="138" customFormat="false" ht="15.75" hidden="false" customHeight="true" outlineLevel="0" collapsed="false">
      <c r="C138" s="180"/>
      <c r="D138" s="180"/>
      <c r="E138" s="181"/>
      <c r="F138" s="181"/>
      <c r="G138" s="181"/>
      <c r="H138" s="182"/>
    </row>
    <row r="139" customFormat="false" ht="15.75" hidden="false" customHeight="true" outlineLevel="0" collapsed="false">
      <c r="C139" s="180"/>
      <c r="D139" s="180"/>
      <c r="E139" s="181"/>
      <c r="F139" s="181"/>
      <c r="G139" s="181"/>
      <c r="H139" s="182"/>
    </row>
    <row r="140" customFormat="false" ht="15.75" hidden="false" customHeight="true" outlineLevel="0" collapsed="false">
      <c r="C140" s="180"/>
      <c r="D140" s="180"/>
      <c r="E140" s="181"/>
      <c r="F140" s="181"/>
      <c r="G140" s="181"/>
      <c r="H140" s="182"/>
    </row>
    <row r="141" customFormat="false" ht="15.75" hidden="false" customHeight="true" outlineLevel="0" collapsed="false">
      <c r="C141" s="180"/>
      <c r="D141" s="180"/>
      <c r="E141" s="181"/>
      <c r="F141" s="181"/>
      <c r="G141" s="181"/>
      <c r="H141" s="182"/>
    </row>
    <row r="142" customFormat="false" ht="15.75" hidden="false" customHeight="true" outlineLevel="0" collapsed="false">
      <c r="C142" s="180"/>
      <c r="D142" s="180"/>
      <c r="E142" s="181"/>
      <c r="F142" s="181"/>
      <c r="G142" s="181"/>
      <c r="H142" s="182"/>
    </row>
    <row r="143" customFormat="false" ht="15.75" hidden="false" customHeight="true" outlineLevel="0" collapsed="false">
      <c r="C143" s="180"/>
      <c r="D143" s="180"/>
      <c r="E143" s="181"/>
      <c r="F143" s="181"/>
      <c r="G143" s="181"/>
      <c r="H143" s="182"/>
    </row>
    <row r="144" customFormat="false" ht="15.75" hidden="false" customHeight="true" outlineLevel="0" collapsed="false">
      <c r="C144" s="180"/>
      <c r="D144" s="180"/>
      <c r="E144" s="181"/>
      <c r="F144" s="181"/>
      <c r="G144" s="181"/>
      <c r="H144" s="182"/>
    </row>
    <row r="145" customFormat="false" ht="15.75" hidden="false" customHeight="true" outlineLevel="0" collapsed="false">
      <c r="C145" s="180"/>
      <c r="D145" s="180"/>
      <c r="E145" s="181"/>
      <c r="F145" s="181"/>
      <c r="G145" s="181"/>
      <c r="H145" s="182"/>
    </row>
    <row r="146" customFormat="false" ht="15.75" hidden="false" customHeight="true" outlineLevel="0" collapsed="false">
      <c r="C146" s="180"/>
      <c r="D146" s="180"/>
      <c r="E146" s="181"/>
      <c r="F146" s="181"/>
      <c r="G146" s="181"/>
      <c r="H146" s="182"/>
    </row>
    <row r="147" customFormat="false" ht="15.75" hidden="false" customHeight="true" outlineLevel="0" collapsed="false">
      <c r="C147" s="180"/>
      <c r="D147" s="180"/>
      <c r="E147" s="181"/>
      <c r="F147" s="181"/>
      <c r="G147" s="181"/>
      <c r="H147" s="182"/>
    </row>
    <row r="148" customFormat="false" ht="15.75" hidden="false" customHeight="true" outlineLevel="0" collapsed="false">
      <c r="C148" s="180"/>
      <c r="D148" s="180"/>
      <c r="E148" s="181"/>
      <c r="F148" s="181"/>
      <c r="G148" s="181"/>
      <c r="H148" s="182"/>
    </row>
    <row r="149" customFormat="false" ht="15.75" hidden="false" customHeight="true" outlineLevel="0" collapsed="false">
      <c r="C149" s="180"/>
      <c r="D149" s="180"/>
      <c r="E149" s="181"/>
      <c r="F149" s="181"/>
      <c r="G149" s="181"/>
      <c r="H149" s="182"/>
    </row>
    <row r="150" customFormat="false" ht="15.75" hidden="false" customHeight="true" outlineLevel="0" collapsed="false">
      <c r="C150" s="180"/>
      <c r="D150" s="180"/>
      <c r="E150" s="181"/>
      <c r="F150" s="181"/>
      <c r="G150" s="181"/>
      <c r="H150" s="182"/>
    </row>
    <row r="151" customFormat="false" ht="15.75" hidden="false" customHeight="true" outlineLevel="0" collapsed="false">
      <c r="C151" s="180"/>
      <c r="D151" s="180"/>
      <c r="E151" s="181"/>
      <c r="F151" s="181"/>
      <c r="G151" s="181"/>
      <c r="H151" s="182"/>
    </row>
    <row r="152" customFormat="false" ht="15.75" hidden="false" customHeight="true" outlineLevel="0" collapsed="false">
      <c r="C152" s="180"/>
      <c r="D152" s="180"/>
      <c r="E152" s="181"/>
      <c r="F152" s="181"/>
      <c r="G152" s="181"/>
      <c r="H152" s="182"/>
    </row>
    <row r="153" customFormat="false" ht="15.75" hidden="false" customHeight="true" outlineLevel="0" collapsed="false">
      <c r="C153" s="180"/>
      <c r="D153" s="180"/>
      <c r="E153" s="181"/>
      <c r="F153" s="181"/>
      <c r="G153" s="181"/>
      <c r="H153" s="182"/>
    </row>
    <row r="154" customFormat="false" ht="15.75" hidden="false" customHeight="true" outlineLevel="0" collapsed="false">
      <c r="C154" s="180"/>
      <c r="D154" s="180"/>
      <c r="E154" s="181"/>
      <c r="F154" s="181"/>
      <c r="G154" s="181"/>
      <c r="H154" s="182"/>
    </row>
    <row r="155" customFormat="false" ht="15.75" hidden="false" customHeight="true" outlineLevel="0" collapsed="false">
      <c r="C155" s="180"/>
      <c r="D155" s="180"/>
      <c r="E155" s="181"/>
      <c r="F155" s="181"/>
      <c r="G155" s="181"/>
      <c r="H155" s="182"/>
    </row>
    <row r="156" customFormat="false" ht="15.75" hidden="false" customHeight="true" outlineLevel="0" collapsed="false">
      <c r="C156" s="180"/>
      <c r="D156" s="180"/>
      <c r="E156" s="181"/>
      <c r="F156" s="181"/>
      <c r="G156" s="181"/>
      <c r="H156" s="182"/>
    </row>
    <row r="157" customFormat="false" ht="15.75" hidden="false" customHeight="true" outlineLevel="0" collapsed="false">
      <c r="C157" s="180"/>
      <c r="D157" s="180"/>
      <c r="E157" s="181"/>
      <c r="F157" s="181"/>
      <c r="G157" s="181"/>
      <c r="H157" s="182"/>
    </row>
    <row r="158" customFormat="false" ht="15.75" hidden="false" customHeight="true" outlineLevel="0" collapsed="false">
      <c r="C158" s="180"/>
      <c r="D158" s="180"/>
      <c r="E158" s="181"/>
      <c r="F158" s="181"/>
      <c r="G158" s="181"/>
      <c r="H158" s="182"/>
    </row>
    <row r="159" customFormat="false" ht="15.75" hidden="false" customHeight="true" outlineLevel="0" collapsed="false">
      <c r="C159" s="180"/>
      <c r="D159" s="180"/>
      <c r="E159" s="181"/>
      <c r="F159" s="181"/>
      <c r="G159" s="181"/>
      <c r="H159" s="182"/>
    </row>
    <row r="160" customFormat="false" ht="15.75" hidden="false" customHeight="true" outlineLevel="0" collapsed="false">
      <c r="C160" s="180"/>
      <c r="D160" s="180"/>
      <c r="E160" s="181"/>
      <c r="F160" s="181"/>
      <c r="G160" s="181"/>
      <c r="H160" s="182"/>
    </row>
    <row r="161" customFormat="false" ht="15.75" hidden="false" customHeight="true" outlineLevel="0" collapsed="false">
      <c r="C161" s="180"/>
      <c r="D161" s="180"/>
      <c r="E161" s="181"/>
      <c r="F161" s="181"/>
      <c r="G161" s="181"/>
      <c r="H161" s="182"/>
    </row>
    <row r="162" customFormat="false" ht="15.75" hidden="false" customHeight="true" outlineLevel="0" collapsed="false">
      <c r="C162" s="180"/>
      <c r="D162" s="180"/>
      <c r="E162" s="181"/>
      <c r="F162" s="181"/>
      <c r="G162" s="181"/>
      <c r="H162" s="182"/>
    </row>
    <row r="163" customFormat="false" ht="15.75" hidden="false" customHeight="true" outlineLevel="0" collapsed="false">
      <c r="C163" s="180"/>
      <c r="D163" s="180"/>
      <c r="E163" s="181"/>
      <c r="F163" s="181"/>
      <c r="G163" s="181"/>
      <c r="H163" s="182"/>
    </row>
    <row r="164" customFormat="false" ht="15.75" hidden="false" customHeight="true" outlineLevel="0" collapsed="false">
      <c r="C164" s="180"/>
      <c r="D164" s="180"/>
      <c r="E164" s="181"/>
      <c r="F164" s="181"/>
      <c r="G164" s="181"/>
      <c r="H164" s="182"/>
    </row>
    <row r="165" customFormat="false" ht="15.75" hidden="false" customHeight="true" outlineLevel="0" collapsed="false">
      <c r="C165" s="180"/>
      <c r="D165" s="180"/>
      <c r="E165" s="181"/>
      <c r="F165" s="181"/>
      <c r="G165" s="181"/>
      <c r="H165" s="182"/>
    </row>
  </sheetData>
  <printOptions headings="false" gridLines="false" gridLinesSet="true" horizontalCentered="true" verticalCentered="false"/>
  <pageMargins left="0.590277777777778" right="0.590277777777778" top="0.590277777777778" bottom="0.590277777777778" header="0.511811023622047" footer="0.39375"/>
  <pageSetup paperSize="9" scale="100" fitToWidth="1" fitToHeight="0" pageOrder="downThenOver" orientation="portrait" blackAndWhite="false" draft="false" cellComments="none" horizontalDpi="300" verticalDpi="300" copies="1"/>
  <headerFooter differentFirst="false" differentOddEven="false">
    <oddHeader/>
    <oddFooter>&amp;C&amp;9Page &amp;P of &amp;N</oddFooter>
  </headerFooter>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LibreOffice_project/e114eadc50a9ff8d8c8a0567d6da8f454beeb84f</Application>
  <AppVersion>15.0000</AppVersion>
  <Company>Excel Skills International</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Excel 2007+</cp:category>
  <cp:contentStatus>Version 2.0</cp:contentStatus>
  <dcterms:created xsi:type="dcterms:W3CDTF">2009-07-26T08:36:26Z</dcterms:created>
  <dc:creator>Excel Skills International</dc:creator>
  <dc:description/>
  <cp:keywords>cash flow template weekly</cp:keywords>
  <dc:language>en-US</dc:language>
  <cp:lastModifiedBy>Wilhelm</cp:lastModifiedBy>
  <cp:lastPrinted>2020-09-25T13:10:09Z</cp:lastPrinted>
  <dcterms:modified xsi:type="dcterms:W3CDTF">2021-01-27T12:40:45Z</dcterms:modified>
  <cp:revision>0</cp:revision>
  <dc:subject>Cash Flow Forecast</dc:subject>
  <dc:title>Weekly Cash Flow Forecast Template - Excel Skills</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9cbb4185-b378-45ac-bac2-367d62c82a3c</vt:lpwstr>
  </property>
</Properties>
</file>