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_rels/sheet7.xml.rels" ContentType="application/vnd.openxmlformats-package.relationships+xml"/>
  <Override PartName="/xl/worksheets/_rels/sheet1.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sheet6.xml" ContentType="application/vnd.openxmlformats-officedocument.spreadsheetml.worksheet+xml"/>
  <Override PartName="/xl/worksheets/sheet7.xml" ContentType="application/vnd.openxmlformats-officedocument.spreadsheetml.worksheet+xml"/>
  <Override PartName="/xl/_rels/workbook.xml.rels" ContentType="application/vnd.openxmlformats-package.relationships+xml"/>
  <Override PartName="/xl/sharedStrings.xml" ContentType="application/vnd.openxmlformats-officedocument.spreadsheetml.sharedStrings+xml"/>
  <Override PartName="/xl/media/image1.png" ContentType="image/png"/>
  <Override PartName="/xl/drawings/_rels/drawing2.xml.rels" ContentType="application/vnd.openxmlformats-package.relationships+xml"/>
  <Override PartName="/xl/drawings/_rels/drawing1.xml.rels" ContentType="application/vnd.openxmlformats-package.relationship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UI/customUI.xml" ContentType="application/xml"/>
  <Override PartName="/customUI/customUI14.xml" ContentType="application/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microsoft.com/office/2006/relationships/ui/extensibility" Target="customUI/customUI.xml"/><Relationship Id="rId6" Type="http://schemas.microsoft.com/office/2007/relationships/ui/extensibility" Target="customUI/customUI14.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600" firstSheet="0" activeTab="0"/>
  </bookViews>
  <sheets>
    <sheet name="Info" sheetId="1" state="visible" r:id="rId2"/>
    <sheet name="Trial" sheetId="2" state="hidden" r:id="rId3"/>
    <sheet name="Instructions" sheetId="3" state="hidden" r:id="rId4"/>
    <sheet name="Setup" sheetId="4" state="hidden" r:id="rId5"/>
    <sheet name="Data" sheetId="5" state="hidden" r:id="rId6"/>
    <sheet name="Report" sheetId="6" state="hidden" r:id="rId7"/>
    <sheet name="Journal" sheetId="7" state="hidden" r:id="rId8"/>
  </sheets>
  <definedNames>
    <definedName function="false" hidden="false" localSheetId="4" name="_xlnm.Print_Titles" vbProcedure="false">Data!$1:$4</definedName>
    <definedName function="false" hidden="false" localSheetId="2" name="_xlnm.Print_Area" vbProcedure="false">Instructions!$A$1:$A$102</definedName>
    <definedName function="false" hidden="false" localSheetId="2" name="_xlnm.Print_Titles" vbProcedure="false">Instructions!$1:$4</definedName>
    <definedName function="false" hidden="false" name="Account" vbProcedure="false">Petty[[#Data],[Account Number]]</definedName>
    <definedName function="false" hidden="false" name="AccountNo" vbProcedure="false">OFFSET(Report!$A$4,1,0,ROW(Report!$A$17)-ROW(Report!$A$4)-1,2)</definedName>
    <definedName function="false" hidden="false" name="AccountOnly" vbProcedure="false">OFFSET(Report!$A$4,1,0,ROW(Report!$A$17)-ROW(Report!$A$4)-1,1)</definedName>
    <definedName function="false" hidden="false" name="Amount" vbProcedure="false">Petty[[#Data],[Inclusive Amount]]</definedName>
    <definedName function="false" hidden="false" name="AmountExcl" vbProcedure="false">Petty[[#Data],[Exclusive Amount]]</definedName>
    <definedName function="false" hidden="false" name="AmountTax1" vbProcedure="false">Petty[[#Data],[Sales Tax 1 Amount]]</definedName>
    <definedName function="false" hidden="false" name="AmountTax2" vbProcedure="false">Petty[[#Data],[Sales Tax 2 Amount]]</definedName>
    <definedName function="false" hidden="false" name="ErrorCode" vbProcedure="false">Petty[[#Data],[Error Code]]</definedName>
    <definedName function="false" hidden="false" name="JnlCount" vbProcedure="false">COUNTA(Journals[[#Data],[Account Number]])</definedName>
    <definedName function="false" hidden="false" name="Journal" vbProcedure="false">Petty[[#Data],[Journal Number]]</definedName>
    <definedName function="false" hidden="false" name="PayDate" vbProcedure="false">Petty[[#Data],[Transaction Date]]</definedName>
    <definedName function="false" hidden="false" name="TaxCode" vbProcedure="false">OFFSET(Setup!$A$7,1,0,ROW(Setup!$A$11)-ROW(Setup!$A$7)-1,1)</definedName>
    <definedName function="false" hidden="false" name="TaxCount" vbProcedure="false">COLUMN(Data!$M$4)-COLUMN(Data!$K$4)</definedName>
    <definedName function="false" hidden="false" name="Transactions" vbProcedure="false">Petty[#data]</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<sst xmlns="http://schemas.openxmlformats.org/spreadsheetml/2006/main" count="680" uniqueCount="186">
  <si>
    <t xml:space="preserve">Excel Skills | Petty Cash Template</t>
  </si>
  <si>
    <t xml:space="preserve">Instructions</t>
  </si>
  <si>
    <t xml:space="preserve">www.excel-skills.com</t>
  </si>
  <si>
    <t xml:space="preserve">This template enables users to control the expenses paid through any petty cash or cash float system. All petty cash expenses and reimbursements can be recorded by entering the appropriate transactions details and a monthly petty cash report is automatically produced. The monthly report includes a 12 month summary of expenses by account and also calculates the petty cash or cash float balance at the end of each monthly period. You can add as many accounts as required and the report can be rolled forward for subsequent periods by simply amending the start date of the report.</t>
  </si>
  <si>
    <t xml:space="preserve">The following sheets are included in this template:</t>
  </si>
  <si>
    <r>
      <rPr>
        <b val="true"/>
        <sz val="10"/>
        <rFont val="Arial"/>
        <family val="2"/>
        <charset val="1"/>
      </rPr>
      <t xml:space="preserve">Setup</t>
    </r>
    <r>
      <rPr>
        <sz val="10"/>
        <rFont val="Arial"/>
        <family val="2"/>
        <charset val="1"/>
      </rPr>
      <t xml:space="preserve"> - this sheet enables users to enter their business name and set up sales tax percentages. The business name is used as a heading on the other sheets and the sales tax percentages are used in all sales tax calculations.</t>
    </r>
  </si>
  <si>
    <r>
      <rPr>
        <b val="true"/>
        <sz val="10"/>
        <rFont val="Arial"/>
        <family val="2"/>
        <charset val="1"/>
      </rPr>
      <t xml:space="preserve">Data</t>
    </r>
    <r>
      <rPr>
        <sz val="10"/>
        <rFont val="Arial"/>
        <family val="2"/>
        <charset val="1"/>
      </rPr>
      <t xml:space="preserve"> - all petty cash expenses and reimbursements should be recorded on this sheet.</t>
    </r>
  </si>
  <si>
    <r>
      <rPr>
        <b val="true"/>
        <sz val="10"/>
        <rFont val="Arial"/>
        <family val="2"/>
        <charset val="1"/>
      </rPr>
      <t xml:space="preserve">Report</t>
    </r>
    <r>
      <rPr>
        <sz val="10"/>
        <rFont val="Arial"/>
        <family val="2"/>
        <charset val="1"/>
      </rPr>
      <t xml:space="preserve"> - the 12 month petty cash report on this sheet is automatically compiled based on the transactions entered on the Data sheet and the start date specified in cell D2. The report includes 9 default accounts but you can add as many accounts as required by simply inserting the appropriate number of new rows, entering the account number &amp; description and copying the existing formulas from all the columns with light blue column headings. No other user input is required on this sheet.</t>
    </r>
  </si>
  <si>
    <r>
      <rPr>
        <b val="true"/>
        <sz val="10"/>
        <rFont val="Arial"/>
        <family val="2"/>
        <charset val="1"/>
      </rPr>
      <t xml:space="preserve">Journal</t>
    </r>
    <r>
      <rPr>
        <sz val="10"/>
        <rFont val="Arial"/>
        <family val="2"/>
        <charset val="1"/>
      </rPr>
      <t xml:space="preserve"> - this sheet includes a general ledger journal summary which enables users to easily record petty cash or cash float expenses in any accounting system. The report is automatically calculated based on the journal number entered in cell B4 - the journal number entered in this cell should be the same as the journal number which was entered in column B when recording transactions on the Data sheet.</t>
    </r>
  </si>
  <si>
    <t xml:space="preserve">Setup</t>
  </si>
  <si>
    <t xml:space="preserve">The business name and sales tax percentages can be entered on the Setup sheet. The business name is used as a heading on all the other sheets and the sales tax percentages are used to calculate the inclusive, exclusive and sales tax amounts.</t>
  </si>
  <si>
    <t xml:space="preserve">The sales tax codes in the sales tax section on the Setup sheet are automatically included in the tax code list boxes on the Data sheet. There are two sales tax code types - one for national or federal sales tax and one for state sales tax. The codes created on the Setup sheet are included in both sales tax code list boxes and the sales tax percentages are automatically applied based on the sales tax codes selected for each petty cash transaction.</t>
  </si>
  <si>
    <t xml:space="preserve">Note: You can add an unlimited number of additional sales tax codes by inserting a new row above the end of list entry, entering the new sales tax code and specifying the appropriate sales tax percentage. If sales tax percentages change, you can therefore simply create a new sales tax code with the new sales tax percentage and use the new code for all transactions after the effective date of the rate change.</t>
  </si>
  <si>
    <t xml:space="preserve">Record Petty Cash Transactions</t>
  </si>
  <si>
    <t xml:space="preserve">All petty cash or cash float transactions should be entered on the Data sheet. The columns with a yellow column heading require user input while the columns with a light blue column heading contain formulas which are automatically copied for all new transactions entered. The Data sheet includes the following columns:</t>
  </si>
  <si>
    <r>
      <rPr>
        <b val="true"/>
        <sz val="10"/>
        <rFont val="Arial"/>
        <family val="2"/>
        <charset val="1"/>
      </rPr>
      <t xml:space="preserve">Transaction Date -</t>
    </r>
    <r>
      <rPr>
        <sz val="10"/>
        <rFont val="Arial"/>
        <family val="2"/>
        <charset val="1"/>
      </rPr>
      <t xml:space="preserve"> enter the petty cash transaction date. Note that all dates should be entered in accordance with the regional date settings.</t>
    </r>
  </si>
  <si>
    <r>
      <rPr>
        <b val="true"/>
        <sz val="10"/>
        <rFont val="Arial"/>
        <family val="2"/>
        <charset val="1"/>
      </rPr>
      <t xml:space="preserve">Journal Number - </t>
    </r>
    <r>
      <rPr>
        <sz val="10"/>
        <rFont val="Arial"/>
        <family val="2"/>
        <charset val="1"/>
      </rPr>
      <t xml:space="preserve">enter a general ledger journal number. This journal number is used to group transactions together when calculating expense account totals for the purpose of recording petty cash expenses in your primary accounting system. The account totals on the Journal sheet are automatically calculated based on the journal number specified in this column.</t>
    </r>
  </si>
  <si>
    <r>
      <rPr>
        <b val="true"/>
        <sz val="10"/>
        <rFont val="Arial"/>
        <family val="2"/>
        <charset val="1"/>
      </rPr>
      <t xml:space="preserve">Voucher Number</t>
    </r>
    <r>
      <rPr>
        <sz val="10"/>
        <rFont val="Arial"/>
        <family val="2"/>
        <charset val="1"/>
      </rPr>
      <t xml:space="preserve"> - if you are using a petty cash or cash float voucher system, the voucher number should be entered in this column. If you don’t use a voucher system, we recommend that you enter a transaction number in an ascending numerical sequence in this column.</t>
    </r>
  </si>
  <si>
    <r>
      <rPr>
        <b val="true"/>
        <sz val="10"/>
        <rFont val="Arial"/>
        <family val="2"/>
        <charset val="1"/>
      </rPr>
      <t xml:space="preserve">Supplier </t>
    </r>
    <r>
      <rPr>
        <sz val="10"/>
        <rFont val="Arial"/>
        <family val="2"/>
        <charset val="1"/>
      </rPr>
      <t xml:space="preserve">- enter the name of the appropriate supplier in this column.</t>
    </r>
  </si>
  <si>
    <r>
      <rPr>
        <b val="true"/>
        <sz val="10"/>
        <rFont val="Arial"/>
        <family val="2"/>
        <charset val="1"/>
      </rPr>
      <t xml:space="preserve">Reference -</t>
    </r>
    <r>
      <rPr>
        <sz val="10"/>
        <rFont val="Arial"/>
        <family val="2"/>
        <charset val="1"/>
      </rPr>
      <t xml:space="preserve"> enter a transaction reference in this column which will enable you to trace the petty cash transaction to its supporting documentation. For example an invoice number or a cash receipt number.</t>
    </r>
  </si>
  <si>
    <r>
      <rPr>
        <b val="true"/>
        <sz val="10"/>
        <rFont val="Arial"/>
        <family val="2"/>
        <charset val="1"/>
      </rPr>
      <t xml:space="preserve">Description -</t>
    </r>
    <r>
      <rPr>
        <sz val="10"/>
        <rFont val="Arial"/>
        <family val="2"/>
        <charset val="1"/>
      </rPr>
      <t xml:space="preserve"> enter a description of the transaction which will enable you to easily determine the nature of the transaction.</t>
    </r>
  </si>
  <si>
    <r>
      <rPr>
        <b val="true"/>
        <sz val="10"/>
        <rFont val="Arial"/>
        <family val="2"/>
        <charset val="1"/>
      </rPr>
      <t xml:space="preserve">Inclusive Amount - </t>
    </r>
    <r>
      <rPr>
        <sz val="10"/>
        <rFont val="Arial"/>
        <family val="2"/>
        <charset val="1"/>
      </rPr>
      <t xml:space="preserve">all petty cash expenses should be recorded as negative values and all petty cash reimbursements should be recorded as positive values. All the amounts in this column should include sales tax.</t>
    </r>
  </si>
  <si>
    <r>
      <rPr>
        <b val="true"/>
        <sz val="10"/>
        <rFont val="Arial"/>
        <family val="2"/>
        <charset val="1"/>
      </rPr>
      <t xml:space="preserve">Account</t>
    </r>
    <r>
      <rPr>
        <sz val="10"/>
        <rFont val="Arial"/>
        <family val="2"/>
        <charset val="1"/>
      </rPr>
      <t xml:space="preserve"> - select the appropriate account number from the list box. The list box in this column will include the account numbers and descriptions of all the accounts which have been added to the Report sheet. New accounts will therefore have to be added to the Report sheet before being available for selection.</t>
    </r>
  </si>
  <si>
    <r>
      <rPr>
        <b val="true"/>
        <sz val="10"/>
        <rFont val="Arial"/>
        <family val="2"/>
        <charset val="1"/>
      </rPr>
      <t xml:space="preserve">Tax 1 Code</t>
    </r>
    <r>
      <rPr>
        <sz val="10"/>
        <rFont val="Arial"/>
        <family val="2"/>
        <charset val="1"/>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first sales tax code is for national or federal sales tax and should therefore be applicable in most countries.</t>
    </r>
  </si>
  <si>
    <r>
      <rPr>
        <b val="true"/>
        <sz val="10"/>
        <rFont val="Arial"/>
        <family val="2"/>
        <charset val="1"/>
      </rPr>
      <t xml:space="preserve">Tax 2 Code</t>
    </r>
    <r>
      <rPr>
        <sz val="10"/>
        <rFont val="Arial"/>
        <family val="2"/>
        <charset val="1"/>
      </rPr>
      <t xml:space="preserve"> - select a tax code from the list box. All the sales tax codes which have been created on the Setup sheet will be available for selection and sales tax percentages are calculated based on the selected tax code. If your business is not registered for sales tax purposes, all transactions should be recorded by using the E tax code. The second sales tax code is for state sales tax - if you do not need two sales tax codes, this column can be deleted.</t>
    </r>
  </si>
  <si>
    <r>
      <rPr>
        <b val="true"/>
        <sz val="10"/>
        <rFont val="Arial"/>
        <family val="2"/>
        <charset val="1"/>
      </rPr>
      <t xml:space="preserve">Sales Tax 1 Amount</t>
    </r>
    <r>
      <rPr>
        <sz val="10"/>
        <rFont val="Arial"/>
        <family val="2"/>
        <charset val="1"/>
      </rPr>
      <t xml:space="preserve"> - the sales tax amounts in this column are calculated based on the tax 1 code selected in column I and the sales tax percentages specified on the Setup sheet. The tax 1 calculations are applicable for national or federal sales tax and should therefore apply to most countries. If no sales tax should be calculated, the E tax code can be selected in column I.</t>
    </r>
  </si>
  <si>
    <r>
      <rPr>
        <b val="true"/>
        <sz val="10"/>
        <rFont val="Arial"/>
        <family val="2"/>
        <charset val="1"/>
      </rPr>
      <t xml:space="preserve">Sales Tax 2 Amount</t>
    </r>
    <r>
      <rPr>
        <sz val="10"/>
        <rFont val="Arial"/>
        <family val="2"/>
        <charset val="1"/>
      </rPr>
      <t xml:space="preserve"> - the sales tax amounts in this column are calculated based on the tax 2 code selected in column J and the sales tax percentages specified on the Setup sheet. The tax 2 calculations are applicable for state sales tax and may therefore not apply in all countries. If you do not need state sales tax calculations, you can delete this column.</t>
    </r>
  </si>
  <si>
    <r>
      <rPr>
        <b val="true"/>
        <sz val="10"/>
        <rFont val="Arial"/>
        <family val="2"/>
        <charset val="1"/>
      </rPr>
      <t xml:space="preserve">Exclusive Amount</t>
    </r>
    <r>
      <rPr>
        <sz val="10"/>
        <rFont val="Arial"/>
        <family val="2"/>
        <charset val="1"/>
      </rPr>
      <t xml:space="preserve"> - the formula in this column deducts the sales tax amounts calculated in the previous two columns from the inclusive amount entered in column G.</t>
    </r>
  </si>
  <si>
    <r>
      <rPr>
        <b val="true"/>
        <sz val="10"/>
        <rFont val="Arial"/>
        <family val="2"/>
        <charset val="1"/>
      </rPr>
      <t xml:space="preserve">Error Code</t>
    </r>
    <r>
      <rPr>
        <sz val="10"/>
        <rFont val="Arial"/>
        <family val="2"/>
        <charset val="1"/>
      </rPr>
      <t xml:space="preserve"> - the formula in this column displays an error code if invalid transaction data is entered. Refer to the Error Codes section of these instructions for more information about the error codes that may be encountered.</t>
    </r>
  </si>
  <si>
    <t xml:space="preserve">Note: The list box in the Account Number column contains both the account number and the account description, but only the appropriate account number should be selected when allocating transactions. Excel actually does not allow the inclusion of two columns in a list box, but we have implemented a work around in order to provide the account description together with the account number. However, because of the implementation of this feature, you will not be able to enter the account number into this column and all account numbers should therefore be selected from the list box or copied from an existing, similar transaction. You may also notice that all the cells in the Account Number column contain an error message that refers to a data validation error - this is to be expected because of the work around that we implemented and can safely be ignored.</t>
  </si>
  <si>
    <t xml:space="preserve">Note: The petty cash reimbursement transactions recorded on the Data sheet should all be allocated to the default "BANK" account by selecting this default account from the list box in column H. The journal number and voucher number for reimbursement transactions should always be nil and the supplier, transaction reference and description should all refer to a reimbursement type transaction.</t>
  </si>
  <si>
    <t xml:space="preserve">Note: All the column headings on the Data sheet contain a filter selection arrow. This useful feature enables you to filter the transactions that are included on this sheet according to requirements. For example, the date filter options can be used to display a complete list of transactions that are dated between the first and last day of any particular month. The totals above the column heading row will also only include the filtered transactions that are included on the sheet.</t>
  </si>
  <si>
    <t xml:space="preserve">Error Codes</t>
  </si>
  <si>
    <t xml:space="preserve">The following error codes may result from inaccurate input on the Data sheet and will be displayed in the Error Code column and highlighted in orange. The heading of the affected input column will also be highlighted in orange:</t>
  </si>
  <si>
    <t xml:space="preserve">■ E1 - this error code means that a positive value has been entered in column G for a petty cash transaction or that a negative value has been entered for a reimbursement transaction. All petty cash expenses must be entered as negative values and all reimbursement transactions must be entered as positive values and allocated to the default "BANK" account.</t>
  </si>
  <si>
    <t xml:space="preserve">■ E2 - this error code means that the account number selected in column H is invalid. All the accounts added to the Report sheet will be included in the list boxes in column H and the error can therefore be rectified by simply selecting a valid account number from the list box. New accounts must be created on the Report sheet before being available for selection.</t>
  </si>
  <si>
    <t xml:space="preserve">Note: Input errors may result in inaccurate petty cash calculations and it is therefore imperative that all errors are resolved before reviewing the petty cash report on the Report sheet.</t>
  </si>
  <si>
    <t xml:space="preserve">Recording the Opening Balance</t>
  </si>
  <si>
    <t xml:space="preserve">The initial petty cash or cash float opening balance needs to be recorded by entering an opening balance transaction on the Data sheet. The transaction date should be the month end date that precedes the initial template start date that is specified in cell D2 on the Report sheet. The voucher and journal number for this transaction should be nil; the supplier, reference and description should refer to the opening balance; the amount should be the opening balance amount; the "BANK" account should be selected as the account number and a tax code of "E" should be selected from the list box in the tax code column.</t>
  </si>
  <si>
    <t xml:space="preserve">Example: If the first monthly period that you want to include in the petty cash report is March, the opening balance as at 28 February should be entered as an opening balance transaction on the Data sheet. The transaction date should be 28 February and the opening balance amount should be entered in the Inclusive Amount column. All the opening balances for subsequent periods will be calculated automatically after you amend the start date in cell D2 on the Report sheet.</t>
  </si>
  <si>
    <t xml:space="preserve">Removing Second Sales Tax Calculations</t>
  </si>
  <si>
    <t xml:space="preserve">We have included two sales tax types in the template to accommodate calculating sales tax on a national / federal basis and a state basis. If you do not need both sales tax types, you can delete the second sales tax type. You should not however delete both as this may result in template calculation errors.</t>
  </si>
  <si>
    <t xml:space="preserve">Note: If sales tax is not applicable to your business, we recommend using the "E" sales tax code when recording all entries. No sales tax will then be calculated as the sales tax percentage for this code is zero. </t>
  </si>
  <si>
    <t xml:space="preserve">The second sales tax type can be removed by deleting the Tax 2 Code column (column J) and the Sales Tax 2 Amount (column L) on the Data sheet. You can then also delete the TAX2 account row on the Report sheet and the BS-610 row on the Journal sheet. Completing these three steps will remove the second sales tax type from the template.</t>
  </si>
  <si>
    <t xml:space="preserve">Note: No new columns should be added between the exclusive amount and sales tax amount columns on the Data sheet otherwise it may affect some of the sales tax calculations in this template. Also, if you delete the columns for the second sales tax type, the Sales Tax 1 Amount column may display validation warnings but these can safely be ignored as it has no effect on the template calculations. If you do not want to see these validation warnings, just keep both sales tax types and just don't select any tax codes in the second sales tax code column.</t>
  </si>
  <si>
    <t xml:space="preserve">Petty Cash Report</t>
  </si>
  <si>
    <t xml:space="preserve">The petty cash expense report on the Report sheet is automatically compiled based on the transactions recorded on the Data sheet and the start date specified in cell D2 on the Report sheet. The report includes 9 default accounts but you can add additional accounts and customize the default account numbers and descriptions as required. </t>
  </si>
  <si>
    <t xml:space="preserve">It is also not necessary to use the default account format which consists of a two letter code (indicating income statement accounts) and a 3 digit number for the account number. You can specify any account number format by simply editing the account numbers in column A on the Report sheet and entering the appropriate account descriptions in column B.</t>
  </si>
  <si>
    <t xml:space="preserve">Additional accounts can be added by simply inserting a new row anywhere above the "BANK" account, entering the new account number in column A and the account description in column B and copying all the formulas in the columns with a light blue column heading. You can also delete accounts if you wish to do so but care should be taken not to delete accounts to which entries have been allocated on the Data sheet because this may result in an inaccurate petty cash expense report and balance calculation. If an account is deleted and entries have been allocated to the account, an error code of E2 will be displayed in the Error code column and the codes will only be removed once the appropriate transactions have been allocated to a valid account.</t>
  </si>
  <si>
    <t xml:space="preserve">Note: The default "BANK" account refers to the appropriate bank account which is used to reimburse the petty cash or cash float. This default account has been included in the template in order to record the petty cash reimbursements and to calculate an accurate petty cash balance. The default account should not be amended or deleted otherwise it may result in inaccurate petty cash balance calculations. The "BANK" account should therefore be selected from the list box in column H on the Data sheet for all the petty cash or cash float reimbursement transactions which are entered on the Data sheet.</t>
  </si>
  <si>
    <t xml:space="preserve">Note: The default "TAX1" and "TAX2" account refer to the appropriate sales tax accounts to which the sales tax on all petty cash transactions should be allocated. This account should not be selected when allocating transactions because sales tax liabilities are typically not settled through petty cash or cash floats.</t>
  </si>
  <si>
    <t xml:space="preserve">The 12 month reporting period which is included on the Report sheet is determined based on the start date entered in cell D2. After specifying the initial opening balance, the petty cash expense report can be rolled forward for an unlimited number of future periods by simply entering a new start date in cell D2. All the calculations on the Report sheet are automatically adjusted based on the date that is specified.</t>
  </si>
  <si>
    <t xml:space="preserve">General Ledger Journal</t>
  </si>
  <si>
    <t xml:space="preserve">This template enables users to control any petty cash or cash float system independently from the primary accounting system but it will also be necessary to record petty cash expense totals in the primary accounting system. A general ledger journal is commonly used to record petty cash or cash float expenses and we have therefore included the Journal sheet in order to facilitate an automated calculation of the appropriate journal entries.</t>
  </si>
  <si>
    <t xml:space="preserve">The calculations on the journal sheet are automated and based on the journal number which is specified in cell B4. The journal number entered in this cell should be the same as the journal number entered in column B on the Data sheet. The calculation of the journal entries effectively groups all the entries on the Data sheet that have been assigned the same journal number together in order to reflect one total per expense account for all of these entries.</t>
  </si>
  <si>
    <t xml:space="preserve">This effectively means that the journal number which is entered in column B on the Data sheet determines which entries are grouped together and for which totals per expense account are calculated on the Journal sheet. After recording the appropriate general ledger journal in the primary accounting system, you can refer back to the journal calculation by simply entering the appropriate journal number in cell B4. The individual transactions that make up the journal entries on the Journal sheet can be listed on the Data sheet by using the filter feature and simply selecting the appropriate journal number.</t>
  </si>
  <si>
    <t xml:space="preserve">Note: Only the first 20 accounts that are included on the Report sheet will be listed on the Journal sheet. If you require more than 20 expense accounts to be included in your journal entries, simply copy the formulas in one of the existing rows to the appropriate number of new rows. There is no limit on the number of additional accounts that you can include in the journal calculations on the Journal sheet.</t>
  </si>
  <si>
    <t xml:space="preserve">Aside from entering a journal number in cell B4, the only other user input that is required on the Journal sheet is entering the appropriate petty cash control and sales tax control accounts in cells A7 to A9. This input is only required if you need to record petty cash expenses in a primary accounting system and the account numbers which are used for the petty cash control and sales tax control accounts in the primary accounting system should therefore be entered in these input cells.</t>
  </si>
  <si>
    <t xml:space="preserve">Help &amp; Customization</t>
  </si>
  <si>
    <t xml:space="preserve">If you experience any difficulty while using this template and you are not able to find the appropriate guidance in these instructions, please e-mail us at support@excel-skills.com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</si>
  <si>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xml:space="preserve">© Copyright</t>
  </si>
  <si>
    <t xml:space="preserve">This template remains the intellectual property of www.excel-skills.com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</si>
  <si>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 xml:space="preserve">Petty Cash Template</t>
  </si>
  <si>
    <t xml:space="preserve">Business Name</t>
  </si>
  <si>
    <t xml:space="preserve">Example (Pty) Limited</t>
  </si>
  <si>
    <t xml:space="preserve">Tax Percentages</t>
  </si>
  <si>
    <t xml:space="preserve">Code</t>
  </si>
  <si>
    <t xml:space="preserve">Percentage</t>
  </si>
  <si>
    <t xml:space="preserve">A</t>
  </si>
  <si>
    <t xml:space="preserve">B</t>
  </si>
  <si>
    <t xml:space="preserve">E</t>
  </si>
  <si>
    <t xml:space="preserve">End of list</t>
  </si>
  <si>
    <t xml:space="preserve">Transactions</t>
  </si>
  <si>
    <t xml:space="preserve">© www.excel-skills.com</t>
  </si>
  <si>
    <t xml:space="preserve">Transaction Date</t>
  </si>
  <si>
    <t xml:space="preserve">Journal Number</t>
  </si>
  <si>
    <t xml:space="preserve">Voucher Number</t>
  </si>
  <si>
    <t xml:space="preserve">Supplier</t>
  </si>
  <si>
    <t xml:space="preserve">Reference</t>
  </si>
  <si>
    <t xml:space="preserve">Description</t>
  </si>
  <si>
    <t xml:space="preserve">Inclusive Amount</t>
  </si>
  <si>
    <t xml:space="preserve">Account Number</t>
  </si>
  <si>
    <t xml:space="preserve">Tax 1 Code</t>
  </si>
  <si>
    <t xml:space="preserve">Tax 2 Code</t>
  </si>
  <si>
    <t xml:space="preserve">Sales Tax 1 Amount</t>
  </si>
  <si>
    <t xml:space="preserve">Sales Tax 2 Amount</t>
  </si>
  <si>
    <t xml:space="preserve">Exclusive Amount</t>
  </si>
  <si>
    <t xml:space="preserve">Error Code</t>
  </si>
  <si>
    <t xml:space="preserve">Opening</t>
  </si>
  <si>
    <t xml:space="preserve">O/B</t>
  </si>
  <si>
    <t xml:space="preserve">Opening Balance</t>
  </si>
  <si>
    <t xml:space="preserve">BANK</t>
  </si>
  <si>
    <t xml:space="preserve">Post Office</t>
  </si>
  <si>
    <t xml:space="preserve">Cash</t>
  </si>
  <si>
    <t xml:space="preserve">Postage</t>
  </si>
  <si>
    <t xml:space="preserve">IS-355</t>
  </si>
  <si>
    <t xml:space="preserve">Interflora</t>
  </si>
  <si>
    <t xml:space="preserve">IN1521</t>
  </si>
  <si>
    <t xml:space="preserve">Flowers - Office</t>
  </si>
  <si>
    <t xml:space="preserve">IS-345</t>
  </si>
  <si>
    <t xml:space="preserve">SPAR</t>
  </si>
  <si>
    <t xml:space="preserve">Cleaning Consumables</t>
  </si>
  <si>
    <t xml:space="preserve">IS-330</t>
  </si>
  <si>
    <t xml:space="preserve">IN1602</t>
  </si>
  <si>
    <t xml:space="preserve">Casuals</t>
  </si>
  <si>
    <t xml:space="preserve">Casual Wages</t>
  </si>
  <si>
    <t xml:space="preserve">IS-365</t>
  </si>
  <si>
    <t xml:space="preserve">Current Bank Account</t>
  </si>
  <si>
    <t xml:space="preserve">Petty Cash Reimbursement</t>
  </si>
  <si>
    <t xml:space="preserve">IN1683</t>
  </si>
  <si>
    <t xml:space="preserve">Waltons</t>
  </si>
  <si>
    <t xml:space="preserve">WT9120</t>
  </si>
  <si>
    <t xml:space="preserve">Paper</t>
  </si>
  <si>
    <t xml:space="preserve">IS-370</t>
  </si>
  <si>
    <t xml:space="preserve">Incredible Connection</t>
  </si>
  <si>
    <t xml:space="preserve">USB</t>
  </si>
  <si>
    <t xml:space="preserve">IS-325</t>
  </si>
  <si>
    <t xml:space="preserve">IN1764</t>
  </si>
  <si>
    <t xml:space="preserve">IN1845</t>
  </si>
  <si>
    <t xml:space="preserve">IN1926</t>
  </si>
  <si>
    <t xml:space="preserve">BB Printers</t>
  </si>
  <si>
    <t xml:space="preserve">A122</t>
  </si>
  <si>
    <t xml:space="preserve">Printing - Flyers</t>
  </si>
  <si>
    <t xml:space="preserve">IS-310</t>
  </si>
  <si>
    <t xml:space="preserve">IN2007</t>
  </si>
  <si>
    <t xml:space="preserve">IN2088</t>
  </si>
  <si>
    <t xml:space="preserve">Dros</t>
  </si>
  <si>
    <t xml:space="preserve">Staff Entertainment</t>
  </si>
  <si>
    <t xml:space="preserve">IS-335</t>
  </si>
  <si>
    <t xml:space="preserve">IN2169</t>
  </si>
  <si>
    <t xml:space="preserve">IN2250</t>
  </si>
  <si>
    <t xml:space="preserve">Interpark</t>
  </si>
  <si>
    <t xml:space="preserve">Parking - Airport</t>
  </si>
  <si>
    <t xml:space="preserve">IS-390</t>
  </si>
  <si>
    <t xml:space="preserve">IN2331</t>
  </si>
  <si>
    <t xml:space="preserve">IN2412</t>
  </si>
  <si>
    <t xml:space="preserve">WT9289</t>
  </si>
  <si>
    <t xml:space="preserve">IN2493</t>
  </si>
  <si>
    <t xml:space="preserve">25 CD Pack</t>
  </si>
  <si>
    <t xml:space="preserve">IN2574</t>
  </si>
  <si>
    <t xml:space="preserve">IN2655</t>
  </si>
  <si>
    <t xml:space="preserve">A149</t>
  </si>
  <si>
    <t xml:space="preserve">IN2736</t>
  </si>
  <si>
    <t xml:space="preserve">IN2817</t>
  </si>
  <si>
    <t xml:space="preserve">IN2898</t>
  </si>
  <si>
    <t xml:space="preserve">WT9458</t>
  </si>
  <si>
    <t xml:space="preserve">IN2979</t>
  </si>
  <si>
    <t xml:space="preserve">IN3060</t>
  </si>
  <si>
    <t xml:space="preserve">IN3141</t>
  </si>
  <si>
    <t xml:space="preserve">A901</t>
  </si>
  <si>
    <t xml:space="preserve">Tops</t>
  </si>
  <si>
    <t xml:space="preserve">IN99823</t>
  </si>
  <si>
    <t xml:space="preserve">IN3222</t>
  </si>
  <si>
    <t xml:space="preserve">IN3303</t>
  </si>
  <si>
    <t xml:space="preserve">IN3384</t>
  </si>
  <si>
    <t xml:space="preserve">WT9627</t>
  </si>
  <si>
    <t xml:space="preserve">Ink Cartridge</t>
  </si>
  <si>
    <t xml:space="preserve">IN3465</t>
  </si>
  <si>
    <t xml:space="preserve">Beck Winery</t>
  </si>
  <si>
    <t xml:space="preserve">Petty Cash Expense Report</t>
  </si>
  <si>
    <t xml:space="preserve">Start Date</t>
  </si>
  <si>
    <t xml:space="preserve">Account Description</t>
  </si>
  <si>
    <t xml:space="preserve">Total</t>
  </si>
  <si>
    <t xml:space="preserve">Advertising &amp; Marketing</t>
  </si>
  <si>
    <t xml:space="preserve">Computer Expenses</t>
  </si>
  <si>
    <t xml:space="preserve">Consumables &amp; Cleaning</t>
  </si>
  <si>
    <t xml:space="preserve">Entertainment</t>
  </si>
  <si>
    <t xml:space="preserve">Office Expenses</t>
  </si>
  <si>
    <t xml:space="preserve">Cash Wages</t>
  </si>
  <si>
    <t xml:space="preserve">Stationery</t>
  </si>
  <si>
    <t xml:space="preserve">Travelling &amp; Accommodation</t>
  </si>
  <si>
    <t xml:space="preserve">Bank Account</t>
  </si>
  <si>
    <t xml:space="preserve">TAX1</t>
  </si>
  <si>
    <t xml:space="preserve">Sales Tax - Federal / National</t>
  </si>
  <si>
    <t xml:space="preserve">TAX2</t>
  </si>
  <si>
    <t xml:space="preserve">Sales Tax - State</t>
  </si>
  <si>
    <t xml:space="preserve">Monthly Total</t>
  </si>
  <si>
    <t xml:space="preserve">Closing Balance</t>
  </si>
  <si>
    <t xml:space="preserve">Journal No</t>
  </si>
  <si>
    <t xml:space="preserve">Amount</t>
  </si>
  <si>
    <t xml:space="preserve">BS-400</t>
  </si>
  <si>
    <t xml:space="preserve">Petty Cash Control Account</t>
  </si>
  <si>
    <t xml:space="preserve">BS-600</t>
  </si>
  <si>
    <t xml:space="preserve">Sales Tax Control 1</t>
  </si>
  <si>
    <t xml:space="preserve">BS-610</t>
  </si>
  <si>
    <t xml:space="preserve">Sales Tax Control 2</t>
  </si>
</sst>
</file>

<file path=xl/styles.xml><?xml version="1.0" encoding="utf-8"?>
<styleSheet xmlns="http://schemas.openxmlformats.org/spreadsheetml/2006/main">
  <numFmts count="8">
    <numFmt numFmtId="164" formatCode="General"/>
    <numFmt numFmtId="165" formatCode="0%"/>
    <numFmt numFmtId="166" formatCode="0.0%"/>
    <numFmt numFmtId="167" formatCode="m/d/yyyy"/>
    <numFmt numFmtId="168" formatCode="_ * #,##0.00_ ;_ * \-#,##0.00_ ;_ * \-??_ ;_ @_ "/>
    <numFmt numFmtId="169" formatCode="_(* #,##0.00_);_(* \(#,##0.00\);_(* \-??_);_(@_)"/>
    <numFmt numFmtId="170" formatCode="General"/>
    <numFmt numFmtId="171" formatCode="mmm\-yyyy"/>
  </numFmts>
  <fonts count="27">
    <font>
      <sz val="10"/>
      <name val="Century Gothic"/>
      <family val="2"/>
      <charset val="1"/>
    </font>
    <font>
      <sz val="10"/>
      <name val="Arial"/>
      <family val="0"/>
    </font>
    <font>
      <sz val="10"/>
      <name val="Arial"/>
      <family val="0"/>
    </font>
    <font>
      <sz val="10"/>
      <name val="Arial"/>
      <family val="0"/>
    </font>
    <font>
      <sz val="11"/>
      <name val="Century Gothic"/>
      <family val="2"/>
      <charset val="1"/>
    </font>
    <font>
      <b val="true"/>
      <sz val="12"/>
      <color rgb="FFFFFFFF"/>
      <name val="Century Gothic"/>
      <family val="0"/>
    </font>
    <font>
      <b val="true"/>
      <sz val="24"/>
      <color rgb="FFFFFFFF"/>
      <name val="Berlin Sans FB Demi"/>
      <family val="2"/>
    </font>
    <font>
      <sz val="11"/>
      <color rgb="FFFFFFFF"/>
      <name val="Century Gothic"/>
      <family val="0"/>
    </font>
    <font>
      <b val="true"/>
      <sz val="14"/>
      <color rgb="FFFFFFFF"/>
      <name val="Century Gothic"/>
      <family val="0"/>
    </font>
    <font>
      <i val="true"/>
      <sz val="10"/>
      <color rgb="FFBFBFBF"/>
      <name val="Century Gothic"/>
      <family val="0"/>
    </font>
    <font>
      <sz val="10"/>
      <name val="Arial"/>
      <family val="2"/>
      <charset val="1"/>
    </font>
    <font>
      <b val="true"/>
      <sz val="12"/>
      <name val="Arial"/>
      <family val="2"/>
      <charset val="1"/>
    </font>
    <font>
      <i val="true"/>
      <sz val="10"/>
      <name val="Arial"/>
      <family val="2"/>
      <charset val="1"/>
    </font>
    <font>
      <b val="true"/>
      <u val="single"/>
      <sz val="10"/>
      <color rgb="FF00958C"/>
      <name val="Arial"/>
      <family val="2"/>
      <charset val="1"/>
    </font>
    <font>
      <u val="single"/>
      <sz val="10"/>
      <color rgb="FF0000FF"/>
      <name val="Arial"/>
      <family val="2"/>
      <charset val="1"/>
    </font>
    <font>
      <b val="true"/>
      <u val="single"/>
      <sz val="10"/>
      <color rgb="FF008000"/>
      <name val="Arial"/>
      <family val="2"/>
      <charset val="1"/>
    </font>
    <font>
      <b val="true"/>
      <sz val="10"/>
      <name val="Arial"/>
      <family val="2"/>
      <charset val="1"/>
    </font>
    <font>
      <b val="true"/>
      <i val="true"/>
      <sz val="10"/>
      <name val="Arial"/>
      <family val="2"/>
      <charset val="1"/>
    </font>
    <font>
      <b val="true"/>
      <sz val="8"/>
      <color rgb="FFC1FFFC"/>
      <name val="Century Gothic"/>
      <family val="0"/>
    </font>
    <font>
      <b val="true"/>
      <sz val="10.5"/>
      <color rgb="FFFFFFFF"/>
      <name val="Century Gothic"/>
      <family val="0"/>
    </font>
    <font>
      <b val="true"/>
      <sz val="12"/>
      <name val="Century Gothic"/>
      <family val="2"/>
      <charset val="1"/>
    </font>
    <font>
      <i val="true"/>
      <sz val="10"/>
      <name val="Century Gothic"/>
      <family val="2"/>
      <charset val="1"/>
    </font>
    <font>
      <b val="true"/>
      <sz val="10"/>
      <name val="Century Gothic"/>
      <family val="2"/>
      <charset val="1"/>
    </font>
    <font>
      <b val="true"/>
      <sz val="9"/>
      <color rgb="FFC1FFFC"/>
      <name val="Century Gothic"/>
      <family val="0"/>
    </font>
    <font>
      <b val="true"/>
      <sz val="11"/>
      <color rgb="FFFFFFFF"/>
      <name val="Century Gothic"/>
      <family val="0"/>
    </font>
    <font>
      <sz val="10"/>
      <color rgb="FFFFFFFF"/>
      <name val="Century Gothic"/>
      <family val="2"/>
      <charset val="1"/>
    </font>
    <font>
      <b val="true"/>
      <sz val="10"/>
      <color rgb="FF000000"/>
      <name val="Century Gothic"/>
      <family val="2"/>
      <charset val="1"/>
    </font>
  </fonts>
  <fills count="4">
    <fill>
      <patternFill patternType="none"/>
    </fill>
    <fill>
      <patternFill patternType="gray125"/>
    </fill>
    <fill>
      <patternFill patternType="solid">
        <fgColor rgb="FFFFFF99"/>
        <bgColor rgb="FFFFFFCC"/>
      </patternFill>
    </fill>
    <fill>
      <patternFill patternType="solid">
        <fgColor rgb="FFCCFFFF"/>
        <bgColor rgb="FFC1FFFC"/>
      </patternFill>
    </fill>
  </fills>
  <borders count="8">
    <border diagonalUp="false" diagonalDown="false">
      <left/>
      <right/>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top/>
      <bottom style="thin"/>
      <diagonal/>
    </border>
    <border diagonalUp="false" diagonalDown="false">
      <left style="thin"/>
      <right/>
      <top style="thin"/>
      <bottom style="thin"/>
      <diagonal/>
    </border>
    <border diagonalUp="false" diagonalDown="false">
      <left style="thin">
        <color rgb="FFC0C0C0"/>
      </left>
      <right style="thin">
        <color rgb="FFC0C0C0"/>
      </right>
      <top style="thin">
        <color rgb="FFC0C0C0"/>
      </top>
      <bottom style="thin">
        <color rgb="FFC0C0C0"/>
      </bottom>
      <diagonal/>
    </border>
    <border diagonalUp="false" diagonalDown="false">
      <left/>
      <right/>
      <top style="thin"/>
      <bottom style="thin"/>
      <diagonal/>
    </border>
    <border diagonalUp="false" diagonalDown="false">
      <left style="thin"/>
      <right style="thin"/>
      <top style="thin"/>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8"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14" fillId="0" borderId="0" applyFont="true" applyBorder="false" applyAlignment="true" applyProtection="false">
      <alignment horizontal="general" vertical="bottom" textRotation="0" wrapText="false" indent="0" shrinkToFit="false"/>
    </xf>
  </cellStyleXfs>
  <cellXfs count="80">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true">
      <alignment horizontal="justify" vertical="bottom" textRotation="0" wrapText="true" indent="0" shrinkToFit="false"/>
      <protection locked="true" hidden="true"/>
    </xf>
    <xf numFmtId="164" fontId="10" fillId="0" borderId="0" xfId="0" applyFont="true" applyBorder="false" applyAlignment="true" applyProtection="true">
      <alignment horizontal="general" vertical="bottom" textRotation="0" wrapText="true" indent="0" shrinkToFit="false"/>
      <protection locked="true" hidden="true"/>
    </xf>
    <xf numFmtId="164" fontId="11" fillId="0" borderId="0" xfId="0" applyFont="true" applyBorder="false" applyAlignment="true" applyProtection="true">
      <alignment horizontal="left" vertical="bottom" textRotation="0" wrapText="true" indent="0" shrinkToFit="false"/>
      <protection locked="true" hidden="true"/>
    </xf>
    <xf numFmtId="164" fontId="12" fillId="0" borderId="0" xfId="0" applyFont="true" applyBorder="false" applyAlignment="true" applyProtection="true">
      <alignment horizontal="left" vertical="bottom" textRotation="0" wrapText="true" indent="0" shrinkToFit="false"/>
      <protection locked="true" hidden="true"/>
    </xf>
    <xf numFmtId="164" fontId="13" fillId="0" borderId="0" xfId="20" applyFont="true" applyBorder="true" applyAlignment="true" applyProtection="true">
      <alignment horizontal="left" vertical="bottom" textRotation="0" wrapText="true" indent="0" shrinkToFit="false"/>
      <protection locked="true" hidden="true"/>
    </xf>
    <xf numFmtId="164" fontId="15" fillId="0" borderId="0" xfId="20" applyFont="true" applyBorder="true" applyAlignment="true" applyProtection="true">
      <alignment horizontal="right" vertical="bottom" textRotation="0" wrapText="true" indent="0" shrinkToFit="false"/>
      <protection locked="true" hidden="true"/>
    </xf>
    <xf numFmtId="164" fontId="16" fillId="0" borderId="0" xfId="0" applyFont="true" applyBorder="false" applyAlignment="true" applyProtection="true">
      <alignment horizontal="justify" vertical="bottom" textRotation="0" wrapText="true" indent="0" shrinkToFit="false"/>
      <protection locked="true" hidden="true"/>
    </xf>
    <xf numFmtId="164" fontId="16" fillId="0" borderId="0" xfId="0" applyFont="true" applyBorder="false" applyAlignment="true" applyProtection="true">
      <alignment horizontal="justify" vertical="center" textRotation="0" wrapText="true" indent="0" shrinkToFit="false"/>
      <protection locked="true" hidden="true"/>
    </xf>
    <xf numFmtId="164" fontId="10" fillId="0" borderId="0" xfId="0" applyFont="true" applyBorder="false" applyAlignment="true" applyProtection="true">
      <alignment horizontal="justify" vertical="center" textRotation="0" wrapText="true" indent="0" shrinkToFit="false"/>
      <protection locked="true" hidden="true"/>
    </xf>
    <xf numFmtId="164" fontId="12" fillId="0" borderId="0" xfId="0" applyFont="true" applyBorder="false" applyAlignment="true" applyProtection="true">
      <alignment horizontal="justify" vertical="center" textRotation="0" wrapText="true" indent="0" shrinkToFit="false"/>
      <protection locked="true" hidden="true"/>
    </xf>
    <xf numFmtId="164" fontId="10" fillId="0" borderId="0" xfId="0" applyFont="true" applyBorder="false" applyAlignment="true" applyProtection="true">
      <alignment horizontal="general" vertical="bottom" textRotation="0" wrapText="false" indent="0" shrinkToFit="false"/>
      <protection locked="true" hidden="true"/>
    </xf>
    <xf numFmtId="164" fontId="12" fillId="0" borderId="0" xfId="0" applyFont="true" applyBorder="false" applyAlignment="true" applyProtection="true">
      <alignment horizontal="justify" vertical="bottom" textRotation="0" wrapText="true" indent="0" shrinkToFit="false"/>
      <protection locked="true" hidden="true"/>
    </xf>
    <xf numFmtId="164" fontId="17" fillId="0" borderId="0" xfId="0" applyFont="true" applyBorder="false" applyAlignment="true" applyProtection="true">
      <alignment horizontal="justify" vertical="bottom" textRotation="0" wrapText="true" indent="0" shrinkToFit="false"/>
      <protection locked="true" hidden="true"/>
    </xf>
    <xf numFmtId="164" fontId="16" fillId="0" borderId="0" xfId="0" applyFont="true" applyBorder="false" applyAlignment="true" applyProtection="false">
      <alignment horizontal="justify" vertical="bottom" textRotation="0" wrapText="true" indent="0" shrinkToFit="false"/>
      <protection locked="true" hidden="false"/>
    </xf>
    <xf numFmtId="164" fontId="10" fillId="0" borderId="0" xfId="0" applyFont="true" applyBorder="false" applyAlignment="true" applyProtection="false">
      <alignment horizontal="general" vertical="bottom" textRotation="0" wrapText="true" indent="0" shrinkToFit="false"/>
      <protection locked="true" hidden="false"/>
    </xf>
    <xf numFmtId="164" fontId="10" fillId="0" borderId="0" xfId="0" applyFont="true" applyBorder="false" applyAlignment="true" applyProtection="false">
      <alignment horizontal="justify" vertical="bottom" textRotation="0" wrapText="true" indent="0" shrinkToFit="false"/>
      <protection locked="true" hidden="false"/>
    </xf>
    <xf numFmtId="164" fontId="20" fillId="0" borderId="0" xfId="0" applyFont="true" applyBorder="false" applyAlignment="fals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21" fillId="0" borderId="0" xfId="0" applyFont="true" applyBorder="false" applyAlignment="false" applyProtection="true">
      <alignment horizontal="general" vertical="bottom" textRotation="0" wrapText="false" indent="0" shrinkToFit="false"/>
      <protection locked="true" hidden="true"/>
    </xf>
    <xf numFmtId="164" fontId="0" fillId="2" borderId="1" xfId="0" applyFont="true" applyBorder="true" applyAlignment="true" applyProtection="true">
      <alignment horizontal="left" vertical="bottom" textRotation="0" wrapText="false" indent="0" shrinkToFit="false"/>
      <protection locked="true" hidden="true"/>
    </xf>
    <xf numFmtId="164" fontId="22" fillId="0" borderId="0" xfId="0" applyFont="true" applyBorder="false" applyAlignment="false" applyProtection="true">
      <alignment horizontal="general" vertical="bottom" textRotation="0" wrapText="false" indent="0" shrinkToFit="false"/>
      <protection locked="true" hidden="true"/>
    </xf>
    <xf numFmtId="164" fontId="0" fillId="2" borderId="1" xfId="19" applyFont="true" applyBorder="true" applyAlignment="true" applyProtection="true">
      <alignment horizontal="left" vertical="bottom" textRotation="0" wrapText="false" indent="0" shrinkToFit="false"/>
      <protection locked="true" hidden="true"/>
    </xf>
    <xf numFmtId="166" fontId="0" fillId="2" borderId="1" xfId="19" applyFont="true" applyBorder="true" applyAlignment="true" applyProtection="true">
      <alignment horizontal="left" vertical="bottom" textRotation="0" wrapText="false" indent="0" shrinkToFit="false"/>
      <protection locked="true" hidden="true"/>
    </xf>
    <xf numFmtId="166" fontId="0" fillId="0" borderId="0" xfId="19" applyFont="true" applyBorder="true" applyAlignment="true" applyProtection="true">
      <alignment horizontal="left" vertical="bottom" textRotation="0" wrapText="false" indent="0" shrinkToFit="false"/>
      <protection locked="true" hidden="true"/>
    </xf>
    <xf numFmtId="167" fontId="0" fillId="0" borderId="0" xfId="0" applyFont="true" applyBorder="false" applyAlignment="true" applyProtection="true">
      <alignment horizontal="center" vertical="bottom" textRotation="0" wrapText="false" indent="0" shrinkToFit="false"/>
      <protection locked="true" hidden="true"/>
    </xf>
    <xf numFmtId="164" fontId="0" fillId="0" borderId="0" xfId="0" applyFont="true" applyBorder="false" applyAlignment="true" applyProtection="true">
      <alignment horizontal="center" vertical="bottom" textRotation="0" wrapText="false" indent="0" shrinkToFit="false"/>
      <protection locked="true" hidden="true"/>
    </xf>
    <xf numFmtId="164" fontId="0" fillId="0" borderId="0" xfId="0" applyFont="true" applyBorder="false" applyAlignment="true" applyProtection="true">
      <alignment horizontal="left" vertical="bottom" textRotation="0" wrapText="false" indent="0" shrinkToFit="false"/>
      <protection locked="true" hidden="true"/>
    </xf>
    <xf numFmtId="168" fontId="0" fillId="0" borderId="0" xfId="15" applyFont="true" applyBorder="true" applyAlignment="true" applyProtection="true">
      <alignment horizontal="general" vertical="bottom" textRotation="0" wrapText="false" indent="0" shrinkToFit="false"/>
      <protection locked="true" hidden="true"/>
    </xf>
    <xf numFmtId="164" fontId="0" fillId="0" borderId="0" xfId="15" applyFont="true" applyBorder="true" applyAlignment="true" applyProtection="true">
      <alignment horizontal="center" vertical="bottom" textRotation="0" wrapText="false" indent="0" shrinkToFit="false"/>
      <protection locked="true" hidden="true"/>
    </xf>
    <xf numFmtId="167" fontId="20" fillId="0" borderId="0" xfId="0" applyFont="true" applyBorder="false" applyAlignment="true" applyProtection="true">
      <alignment horizontal="left" vertical="bottom" textRotation="0" wrapText="false" indent="0" shrinkToFit="false"/>
      <protection locked="true" hidden="true"/>
    </xf>
    <xf numFmtId="164" fontId="22" fillId="0" borderId="0" xfId="0" applyFont="true" applyBorder="false" applyAlignment="true" applyProtection="true">
      <alignment horizontal="center" vertical="bottom" textRotation="0" wrapText="false" indent="0" shrinkToFit="false"/>
      <protection locked="true" hidden="true"/>
    </xf>
    <xf numFmtId="164" fontId="22" fillId="0" borderId="0" xfId="0" applyFont="true" applyBorder="false" applyAlignment="true" applyProtection="true">
      <alignment horizontal="left" vertical="bottom" textRotation="0" wrapText="false" indent="0" shrinkToFit="false"/>
      <protection locked="true" hidden="true"/>
    </xf>
    <xf numFmtId="164" fontId="22" fillId="0" borderId="0" xfId="15" applyFont="true" applyBorder="true" applyAlignment="true" applyProtection="true">
      <alignment horizontal="center" vertical="bottom" textRotation="0" wrapText="false" indent="0" shrinkToFit="false"/>
      <protection locked="true" hidden="true"/>
    </xf>
    <xf numFmtId="166" fontId="0" fillId="0" borderId="0" xfId="19" applyFont="true" applyBorder="true" applyAlignment="true" applyProtection="true">
      <alignment horizontal="center" vertical="bottom" textRotation="0" wrapText="false" indent="0" shrinkToFit="false"/>
      <protection locked="true" hidden="true"/>
    </xf>
    <xf numFmtId="167" fontId="21" fillId="0" borderId="0" xfId="0" applyFont="true" applyBorder="false" applyAlignment="true" applyProtection="true">
      <alignment horizontal="left" vertical="bottom" textRotation="0" wrapText="false" indent="0" shrinkToFit="false"/>
      <protection locked="true" hidden="true"/>
    </xf>
    <xf numFmtId="167" fontId="25" fillId="0" borderId="0" xfId="0" applyFont="true" applyBorder="false" applyAlignment="true" applyProtection="true">
      <alignment horizontal="left" vertical="bottom" textRotation="0" wrapText="false" indent="0" shrinkToFit="false"/>
      <protection locked="true" hidden="true"/>
    </xf>
    <xf numFmtId="168" fontId="21" fillId="0" borderId="0" xfId="15" applyFont="true" applyBorder="true" applyAlignment="true" applyProtection="true">
      <alignment horizontal="general" vertical="bottom" textRotation="0" wrapText="false" indent="0" shrinkToFit="false"/>
      <protection locked="true" hidden="true"/>
    </xf>
    <xf numFmtId="164" fontId="21" fillId="0" borderId="0" xfId="15" applyFont="true" applyBorder="true" applyAlignment="true" applyProtection="true">
      <alignment horizontal="center" vertical="bottom" textRotation="0" wrapText="false" indent="0" shrinkToFit="false"/>
      <protection locked="true" hidden="true"/>
    </xf>
    <xf numFmtId="167" fontId="26" fillId="2" borderId="2" xfId="0" applyFont="true" applyBorder="true" applyAlignment="true" applyProtection="true">
      <alignment horizontal="center" vertical="bottom" textRotation="0" wrapText="true" indent="0" shrinkToFit="false"/>
      <protection locked="true" hidden="true"/>
    </xf>
    <xf numFmtId="164" fontId="26" fillId="2" borderId="2" xfId="0" applyFont="true" applyBorder="true" applyAlignment="true" applyProtection="true">
      <alignment horizontal="center" vertical="bottom" textRotation="0" wrapText="true" indent="0" shrinkToFit="false"/>
      <protection locked="true" hidden="true"/>
    </xf>
    <xf numFmtId="164" fontId="26" fillId="2" borderId="2" xfId="0" applyFont="true" applyBorder="true" applyAlignment="true" applyProtection="true">
      <alignment horizontal="left" vertical="bottom" textRotation="0" wrapText="true" indent="0" shrinkToFit="false"/>
      <protection locked="true" hidden="true"/>
    </xf>
    <xf numFmtId="164" fontId="26" fillId="2" borderId="2" xfId="0" applyFont="true" applyBorder="true" applyAlignment="true" applyProtection="true">
      <alignment horizontal="general" vertical="bottom" textRotation="0" wrapText="true" indent="0" shrinkToFit="false"/>
      <protection locked="true" hidden="true"/>
    </xf>
    <xf numFmtId="164" fontId="26" fillId="2" borderId="2" xfId="15" applyFont="true" applyBorder="true" applyAlignment="true" applyProtection="true">
      <alignment horizontal="center" vertical="bottom" textRotation="0" wrapText="true" indent="0" shrinkToFit="false"/>
      <protection locked="true" hidden="true"/>
    </xf>
    <xf numFmtId="164" fontId="26" fillId="2" borderId="3" xfId="15" applyFont="true" applyBorder="true" applyAlignment="true" applyProtection="true">
      <alignment horizontal="center" vertical="bottom" textRotation="0" wrapText="true" indent="0" shrinkToFit="false"/>
      <protection locked="true" hidden="true"/>
    </xf>
    <xf numFmtId="164" fontId="26" fillId="2" borderId="1" xfId="15" applyFont="true" applyBorder="true" applyAlignment="true" applyProtection="true">
      <alignment horizontal="center" vertical="bottom" textRotation="0" wrapText="true" indent="0" shrinkToFit="false"/>
      <protection locked="true" hidden="true"/>
    </xf>
    <xf numFmtId="164" fontId="26" fillId="3" borderId="1" xfId="15" applyFont="true" applyBorder="true" applyAlignment="true" applyProtection="true">
      <alignment horizontal="center" vertical="bottom" textRotation="0" wrapText="true" indent="0" shrinkToFit="false"/>
      <protection locked="true" hidden="true"/>
    </xf>
    <xf numFmtId="164" fontId="26" fillId="0" borderId="0" xfId="0" applyFont="true" applyBorder="false" applyAlignment="true" applyProtection="true">
      <alignment horizontal="general" vertical="bottom" textRotation="0" wrapText="true" indent="0" shrinkToFit="false"/>
      <protection locked="true" hidden="true"/>
    </xf>
    <xf numFmtId="164" fontId="0" fillId="0" borderId="0" xfId="0" applyFont="true" applyBorder="fals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9" fontId="0" fillId="0" borderId="0" xfId="15" applyFont="true" applyBorder="true" applyAlignment="true" applyProtection="true">
      <alignment horizontal="general" vertical="bottom" textRotation="0" wrapText="false" indent="0" shrinkToFit="false"/>
      <protection locked="true" hidden="true"/>
    </xf>
    <xf numFmtId="169" fontId="0" fillId="0" borderId="0" xfId="0" applyFont="true" applyBorder="false" applyAlignment="false" applyProtection="true">
      <alignment horizontal="general" vertical="bottom" textRotation="0" wrapText="false" indent="0" shrinkToFit="false"/>
      <protection locked="true" hidden="true"/>
    </xf>
    <xf numFmtId="170" fontId="20" fillId="0" borderId="0" xfId="0" applyFont="true" applyBorder="false" applyAlignment="true" applyProtection="true">
      <alignment horizontal="left" vertical="bottom" textRotation="0" wrapText="false" indent="0" shrinkToFit="false"/>
      <protection locked="true" hidden="true"/>
    </xf>
    <xf numFmtId="164" fontId="0" fillId="0" borderId="0" xfId="15" applyFont="true" applyBorder="true" applyAlignment="true" applyProtection="true">
      <alignment horizontal="general" vertical="bottom" textRotation="0" wrapText="false" indent="0" shrinkToFit="false"/>
      <protection locked="true" hidden="true"/>
    </xf>
    <xf numFmtId="164" fontId="21" fillId="0" borderId="0" xfId="0" applyFont="true" applyBorder="false" applyAlignment="true" applyProtection="true">
      <alignment horizontal="left" vertical="bottom" textRotation="0" wrapText="false" indent="0" shrinkToFit="false"/>
      <protection locked="true" hidden="true"/>
    </xf>
    <xf numFmtId="164" fontId="22" fillId="0" borderId="0" xfId="15" applyFont="true" applyBorder="true" applyAlignment="true" applyProtection="true">
      <alignment horizontal="left" vertical="bottom" textRotation="0" wrapText="false" indent="0" shrinkToFit="false"/>
      <protection locked="true" hidden="true"/>
    </xf>
    <xf numFmtId="167" fontId="0" fillId="2" borderId="1" xfId="15" applyFont="true" applyBorder="true" applyAlignment="true" applyProtection="true">
      <alignment horizontal="center" vertical="bottom" textRotation="0" wrapText="false" indent="0" shrinkToFit="false"/>
      <protection locked="true" hidden="true"/>
    </xf>
    <xf numFmtId="167" fontId="25" fillId="0" borderId="0" xfId="0" applyFont="true" applyBorder="true" applyAlignment="true" applyProtection="true">
      <alignment horizontal="left" vertical="bottom" textRotation="0" wrapText="false" indent="0" shrinkToFit="false"/>
      <protection locked="true" hidden="true"/>
    </xf>
    <xf numFmtId="164" fontId="22" fillId="0" borderId="0" xfId="15" applyFont="true" applyBorder="true" applyAlignment="true" applyProtection="true">
      <alignment horizontal="general" vertical="bottom" textRotation="0" wrapText="false" indent="0" shrinkToFit="false"/>
      <protection locked="true" hidden="true"/>
    </xf>
    <xf numFmtId="164" fontId="22" fillId="2" borderId="1" xfId="15" applyFont="true" applyBorder="true" applyAlignment="true" applyProtection="true">
      <alignment horizontal="left" vertical="bottom" textRotation="0" wrapText="true" indent="0" shrinkToFit="false"/>
      <protection locked="true" hidden="true"/>
    </xf>
    <xf numFmtId="164" fontId="22" fillId="2" borderId="4" xfId="15" applyFont="true" applyBorder="true" applyAlignment="true" applyProtection="true">
      <alignment horizontal="left" vertical="bottom" textRotation="0" wrapText="true" indent="0" shrinkToFit="false"/>
      <protection locked="true" hidden="true"/>
    </xf>
    <xf numFmtId="171" fontId="22" fillId="3" borderId="1" xfId="15" applyFont="true" applyBorder="true" applyAlignment="true" applyProtection="true">
      <alignment horizontal="center" vertical="bottom" textRotation="0" wrapText="false" indent="0" shrinkToFit="false"/>
      <protection locked="true" hidden="true"/>
    </xf>
    <xf numFmtId="171" fontId="22" fillId="0" borderId="0" xfId="0" applyFont="true" applyBorder="false" applyAlignment="false" applyProtection="true">
      <alignment horizontal="general" vertical="bottom" textRotation="0" wrapText="false" indent="0" shrinkToFit="false"/>
      <protection locked="true" hidden="true"/>
    </xf>
    <xf numFmtId="164" fontId="0" fillId="3" borderId="5" xfId="0" applyFont="true" applyBorder="true" applyAlignment="true" applyProtection="true">
      <alignment horizontal="left" vertical="bottom" textRotation="0" wrapText="false" indent="0" shrinkToFit="false"/>
      <protection locked="true" hidden="true"/>
    </xf>
    <xf numFmtId="164" fontId="0" fillId="3" borderId="5" xfId="0" applyFont="true" applyBorder="true" applyAlignment="false" applyProtection="true">
      <alignment horizontal="general" vertical="bottom" textRotation="0" wrapText="false" indent="0" shrinkToFit="false"/>
      <protection locked="true" hidden="true"/>
    </xf>
    <xf numFmtId="164" fontId="22" fillId="0" borderId="0" xfId="0" applyFont="true" applyBorder="false" applyAlignment="true" applyProtection="true">
      <alignment horizontal="left" vertical="bottom" textRotation="0" wrapText="false" indent="0" shrinkToFit="false"/>
      <protection locked="true" hidden="true"/>
    </xf>
    <xf numFmtId="164" fontId="22" fillId="0" borderId="0" xfId="0" applyFont="true" applyBorder="false" applyAlignment="false" applyProtection="true">
      <alignment horizontal="general" vertical="bottom" textRotation="0" wrapText="false" indent="0" shrinkToFit="false"/>
      <protection locked="true" hidden="true"/>
    </xf>
    <xf numFmtId="169" fontId="22" fillId="0" borderId="6" xfId="15" applyFont="true" applyBorder="true" applyAlignment="true" applyProtection="true">
      <alignment horizontal="general" vertical="bottom" textRotation="0" wrapText="false" indent="0" shrinkToFit="false"/>
      <protection locked="true" hidden="true"/>
    </xf>
    <xf numFmtId="169" fontId="22" fillId="0" borderId="0" xfId="0" applyFont="true" applyBorder="false" applyAlignment="false" applyProtection="true">
      <alignment horizontal="general" vertical="bottom" textRotation="0" wrapText="false" indent="0" shrinkToFit="false"/>
      <protection locked="true" hidden="true"/>
    </xf>
    <xf numFmtId="169" fontId="22" fillId="0" borderId="0" xfId="15" applyFont="true" applyBorder="true" applyAlignment="true" applyProtection="true">
      <alignment horizontal="general" vertical="bottom" textRotation="0" wrapText="false" indent="0" shrinkToFit="false"/>
      <protection locked="true" hidden="true"/>
    </xf>
    <xf numFmtId="164" fontId="22" fillId="2" borderId="1" xfId="0" applyFont="true" applyBorder="true" applyAlignment="true" applyProtection="true">
      <alignment horizontal="center" vertical="bottom" textRotation="0" wrapText="false" indent="0" shrinkToFit="false"/>
      <protection locked="true" hidden="true"/>
    </xf>
    <xf numFmtId="164" fontId="26" fillId="3" borderId="7" xfId="15" applyFont="true" applyBorder="true" applyAlignment="true" applyProtection="true">
      <alignment horizontal="left" vertical="bottom" textRotation="0" wrapText="true" indent="0" shrinkToFit="false"/>
      <protection locked="true" hidden="true"/>
    </xf>
    <xf numFmtId="169" fontId="26" fillId="3" borderId="1" xfId="15" applyFont="true" applyBorder="true" applyAlignment="true" applyProtection="true">
      <alignment horizontal="center" vertical="bottom" textRotation="0" wrapText="false" indent="0" shrinkToFit="false"/>
      <protection locked="true" hidden="true"/>
    </xf>
    <xf numFmtId="164" fontId="26" fillId="3" borderId="1" xfId="15" applyFont="true" applyBorder="true" applyAlignment="true" applyProtection="true">
      <alignment horizontal="left" vertical="bottom" textRotation="0" wrapText="true" indent="0" shrinkToFit="false"/>
      <protection locked="true" hidden="true"/>
    </xf>
    <xf numFmtId="171" fontId="26" fillId="0" borderId="0" xfId="0" applyFont="true" applyBorder="false" applyAlignment="false" applyProtection="true">
      <alignment horizontal="general" vertical="bottom" textRotation="0" wrapText="false" indent="0" shrinkToFit="false"/>
      <protection locked="true" hidden="true"/>
    </xf>
    <xf numFmtId="164" fontId="0" fillId="2" borderId="1" xfId="0" applyFont="true" applyBorder="true" applyAlignment="true" applyProtection="true">
      <alignment horizontal="left" vertical="bottom" textRotation="0" wrapText="false" indent="0" shrinkToFit="false"/>
      <protection locked="true" hidden="true"/>
    </xf>
    <xf numFmtId="169" fontId="0" fillId="0" borderId="0" xfId="15" applyFont="true" applyBorder="true" applyAlignment="true" applyProtection="true">
      <alignment horizontal="center" vertical="bottom" textRotation="0" wrapText="false" indent="0" shrinkToFit="false"/>
      <protection locked="true" hidden="true"/>
    </xf>
    <xf numFmtId="164" fontId="21" fillId="0" borderId="0" xfId="15" applyFont="true" applyBorder="true" applyAlignment="true" applyProtection="true">
      <alignment horizontal="left" vertical="bottom" textRotation="0" wrapText="false" indent="0" shrinkToFit="false"/>
      <protection locked="true" hidden="true"/>
    </xf>
    <xf numFmtId="171" fontId="22" fillId="0" borderId="0" xfId="0" applyFont="true" applyBorder="false" applyAlignment="true" applyProtection="true">
      <alignment horizontal="general" vertical="bottom" textRotation="0" wrapText="false" indent="0" shrinkToFit="false"/>
      <protection locked="true" hidden="tru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10">
    <dxf>
      <fill>
        <patternFill patternType="solid">
          <fgColor rgb="FFFFFF99"/>
        </patternFill>
      </fill>
    </dxf>
    <dxf>
      <fill>
        <patternFill patternType="solid">
          <fgColor rgb="00FFFFFF"/>
        </patternFill>
      </fill>
    </dxf>
    <dxf>
      <fill>
        <patternFill patternType="solid">
          <fgColor rgb="FF000000"/>
          <bgColor rgb="FFFFFFFF"/>
        </patternFill>
      </fill>
    </dxf>
    <dxf>
      <fill>
        <patternFill patternType="solid">
          <fgColor rgb="FFCCFFFF"/>
        </patternFill>
      </fill>
    </dxf>
    <dxf>
      <font>
        <b val="1"/>
        <i val="0"/>
        <color rgb="FFFFFFFF"/>
      </font>
      <fill>
        <patternFill>
          <bgColor rgb="FFFF6600"/>
        </patternFill>
      </fill>
    </dxf>
    <dxf>
      <font>
        <b val="1"/>
        <i val="0"/>
        <color rgb="FFFFFFFF"/>
      </font>
      <fill>
        <patternFill>
          <bgColor rgb="FFFF6600"/>
        </patternFill>
      </fill>
    </dxf>
    <dxf>
      <font>
        <b val="1"/>
        <i val="0"/>
        <color rgb="FFFFFFFF"/>
      </font>
      <fill>
        <patternFill>
          <bgColor rgb="FFFF6600"/>
        </patternFill>
      </fill>
    </dxf>
    <dxf>
      <font>
        <b val="1"/>
        <i val="0"/>
        <color rgb="FFFFFFFF"/>
      </font>
      <fill>
        <patternFill>
          <bgColor rgb="FFFF6600"/>
        </patternFill>
      </fill>
      <border diagonalUp="false" diagonalDown="false">
        <left style="thin"/>
        <right style="thin"/>
        <top style="thin"/>
        <bottom style="thin"/>
        <diagonal/>
      </border>
    </dxf>
    <dxf>
      <font>
        <b val="1"/>
        <i val="0"/>
        <color rgb="FFFFFFFF"/>
      </font>
      <fill>
        <patternFill>
          <bgColor rgb="FFFF6600"/>
        </patternFill>
      </fill>
      <border diagonalUp="false" diagonalDown="false">
        <left style="thin"/>
        <right style="thin"/>
        <top style="thin"/>
        <bottom style="thin"/>
        <diagonal/>
      </border>
    </dxf>
    <dxf>
      <font>
        <b val="1"/>
        <i val="0"/>
        <color rgb="FFFFFFFF"/>
      </font>
      <fill>
        <patternFill>
          <bgColor rgb="FFFF6600"/>
        </patternFill>
      </fill>
      <border diagonalUp="false" diagonalDown="false">
        <left style="thin"/>
        <right style="thin"/>
        <top style="thin"/>
        <bottom style="thin"/>
        <diagonal/>
      </border>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958C"/>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1FFFC"/>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hyperlink" Target="https://www.excel-skills.com/macro.php?tempno=27" TargetMode="External"/>
</Relationships>
</file>

<file path=xl/drawings/_rels/drawing2.xml.rels><?xml version="1.0" encoding="UTF-8"?>
<Relationships xmlns="http://schemas.openxmlformats.org/package/2006/relationships"><Relationship Id="rId1" Type="http://schemas.openxmlformats.org/officeDocument/2006/relationships/hyperlink" Target="https://www.excel-skills.com/petty-cash-template.php" TargetMode="External"/><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23040</xdr:colOff>
      <xdr:row>0</xdr:row>
      <xdr:rowOff>23040</xdr:rowOff>
    </xdr:from>
    <xdr:to>
      <xdr:col>8</xdr:col>
      <xdr:colOff>679320</xdr:colOff>
      <xdr:row>21</xdr:row>
      <xdr:rowOff>13680</xdr:rowOff>
    </xdr:to>
    <xdr:sp>
      <xdr:nvSpPr>
        <xdr:cNvPr id="0" name="Rectangle 1"/>
        <xdr:cNvSpPr/>
      </xdr:nvSpPr>
      <xdr:spPr>
        <a:xfrm>
          <a:off x="23040" y="23040"/>
          <a:ext cx="10760400" cy="3591000"/>
        </a:xfrm>
        <a:prstGeom prst="rect">
          <a:avLst/>
        </a:prstGeom>
        <a:solidFill>
          <a:schemeClr val="accent1">
            <a:lumMod val="50000"/>
          </a:schemeClr>
        </a:solidFill>
        <a:ln w="9525">
          <a:noFill/>
        </a:ln>
        <a:effectLst>
          <a:outerShdw algn="tl" blurRad="50760" dir="2700000" dist="37674" rotWithShape="0">
            <a:srgbClr val="000000">
              <a:alpha val="40000"/>
            </a:srgbClr>
          </a:outerShdw>
        </a:effectLst>
      </xdr:spPr>
      <xdr:style>
        <a:lnRef idx="0"/>
        <a:fillRef idx="0"/>
        <a:effectRef idx="0"/>
        <a:fontRef idx="minor"/>
      </xdr:style>
      <xdr:txBody>
        <a:bodyPr horzOverflow="clip" vertOverflow="clip" lIns="180000" rIns="180000" tIns="180000" bIns="180000" anchor="t" upright="1">
          <a:noAutofit/>
        </a:bodyPr>
        <a:p>
          <a:pPr>
            <a:lnSpc>
              <a:spcPct val="100000"/>
            </a:lnSpc>
          </a:pPr>
          <a:r>
            <a:rPr b="1" lang="en-US" sz="1200" spc="-1" strike="noStrike">
              <a:solidFill>
                <a:srgbClr val="ffffff"/>
              </a:solidFill>
              <a:latin typeface="Century Gothic"/>
            </a:rPr>
            <a:t>EXCEL-SKILLS.COM</a:t>
          </a:r>
          <a:endParaRPr b="0" lang="en-US" sz="1200" spc="-1" strike="noStrike">
            <a:latin typeface="Times New Roman"/>
          </a:endParaRPr>
        </a:p>
        <a:p>
          <a:pPr>
            <a:lnSpc>
              <a:spcPct val="100000"/>
            </a:lnSpc>
          </a:pPr>
          <a:r>
            <a:rPr b="1" lang="en-US" sz="2400" spc="-1" strike="noStrike">
              <a:solidFill>
                <a:srgbClr val="ffffff"/>
              </a:solidFill>
              <a:latin typeface="Berlin Sans FB Demi"/>
            </a:rPr>
            <a:t>How to activate our trial version</a:t>
          </a:r>
          <a:endParaRPr b="0" lang="en-US" sz="2400" spc="-1" strike="noStrike">
            <a:latin typeface="Times New Roman"/>
          </a:endParaRPr>
        </a:p>
        <a:p>
          <a:pPr algn="just">
            <a:lnSpc>
              <a:spcPts val="1500"/>
            </a:lnSpc>
            <a:spcBef>
              <a:spcPts val="300"/>
            </a:spcBef>
            <a:spcAft>
              <a:spcPts val="300"/>
            </a:spcAft>
          </a:pPr>
          <a:r>
            <a:rPr b="0" lang="en-US" sz="1100" spc="-1" strike="noStrike">
              <a:solidFill>
                <a:srgbClr val="ffffff"/>
              </a:solidFill>
              <a:latin typeface="Century Gothic"/>
            </a:rPr>
            <a:t>Enable our 100% secure trial version macro to display the full version of the template. You should see a security warning message indicating that macros have been disabled - the trail version can be activated by enabling the macro content. Once you enable the macro, all the sheets included in the full version will be visible and you will be able to test the template features.</a:t>
          </a:r>
          <a:endParaRPr b="0" lang="en-US" sz="1100" spc="-1" strike="noStrike">
            <a:latin typeface="Times New Roman"/>
          </a:endParaRPr>
        </a:p>
        <a:p>
          <a:pPr algn="just">
            <a:lnSpc>
              <a:spcPct val="100000"/>
            </a:lnSpc>
            <a:spcBef>
              <a:spcPts val="300"/>
            </a:spcBef>
            <a:spcAft>
              <a:spcPts val="300"/>
            </a:spcAft>
          </a:pPr>
          <a:r>
            <a:rPr b="1" lang="en-US" sz="1200" spc="-1" strike="noStrike">
              <a:solidFill>
                <a:srgbClr val="ffffff"/>
              </a:solidFill>
              <a:latin typeface="Century Gothic"/>
            </a:rPr>
            <a:t>Trial version restrictions</a:t>
          </a:r>
          <a:endParaRPr b="0" lang="en-US" sz="1200" spc="-1" strike="noStrike">
            <a:latin typeface="Times New Roman"/>
          </a:endParaRPr>
        </a:p>
        <a:p>
          <a:pPr algn="just">
            <a:lnSpc>
              <a:spcPts val="1500"/>
            </a:lnSpc>
            <a:spcAft>
              <a:spcPts val="300"/>
            </a:spcAft>
          </a:pPr>
          <a:r>
            <a:rPr b="0" lang="en-US" sz="1100" spc="-1" strike="noStrike">
              <a:solidFill>
                <a:srgbClr val="ffffff"/>
              </a:solidFill>
              <a:latin typeface="Century Gothic"/>
            </a:rPr>
            <a:t>The trial version includes all the functionality of the full version but you cannot save the template or print any of the worksheets. You will also not be able to move or copy any of the worksheets. The aim of the trial version is to illustrate the functionality which is included in the full version and the trial can therefore only be used to try out the template functionality for one session at a time. We only use macros for the trial versions of our templates - none of the full versions of our templates contain any macros!</a:t>
          </a:r>
          <a:endParaRPr b="0" lang="en-US" sz="1100" spc="-1" strike="noStrike">
            <a:latin typeface="Times New Roman"/>
          </a:endParaRPr>
        </a:p>
      </xdr:txBody>
    </xdr:sp>
    <xdr:clientData/>
  </xdr:twoCellAnchor>
  <xdr:twoCellAnchor editAs="absolute">
    <xdr:from>
      <xdr:col>1</xdr:col>
      <xdr:colOff>1079640</xdr:colOff>
      <xdr:row>16</xdr:row>
      <xdr:rowOff>100800</xdr:rowOff>
    </xdr:from>
    <xdr:to>
      <xdr:col>6</xdr:col>
      <xdr:colOff>207360</xdr:colOff>
      <xdr:row>19</xdr:row>
      <xdr:rowOff>60480</xdr:rowOff>
    </xdr:to>
    <xdr:sp>
      <xdr:nvSpPr>
        <xdr:cNvPr id="1" name="TextBox 5">
          <a:hlinkClick r:id="rId1"/>
        </xdr:cNvPr>
        <xdr:cNvSpPr/>
      </xdr:nvSpPr>
      <xdr:spPr>
        <a:xfrm>
          <a:off x="2342520" y="2844000"/>
          <a:ext cx="5442840" cy="474120"/>
        </a:xfrm>
        <a:prstGeom prst="rect">
          <a:avLst/>
        </a:prstGeom>
        <a:solidFill>
          <a:srgbClr val="fe4a49"/>
        </a:solidFill>
        <a:ln cap="rnd" w="50800">
          <a:solidFill>
            <a:srgbClr val="fe4a49"/>
          </a:solidFill>
          <a:round/>
        </a:ln>
      </xdr:spPr>
      <xdr:style>
        <a:lnRef idx="0"/>
        <a:fillRef idx="0"/>
        <a:effectRef idx="0"/>
        <a:fontRef idx="minor"/>
      </xdr:style>
      <xdr:txBody>
        <a:bodyPr horzOverflow="clip" vertOverflow="clip" lIns="0" rIns="0" tIns="0" bIns="0" anchor="ctr">
          <a:noAutofit/>
        </a:bodyPr>
        <a:p>
          <a:pPr algn="ctr">
            <a:lnSpc>
              <a:spcPct val="100000"/>
            </a:lnSpc>
          </a:pPr>
          <a:r>
            <a:rPr b="1" lang="en-ZA" sz="1400" spc="-1" strike="noStrike">
              <a:solidFill>
                <a:srgbClr val="ffffff"/>
              </a:solidFill>
              <a:latin typeface="Century Gothic"/>
            </a:rPr>
            <a:t>Go to step-by-step macro instructions</a:t>
          </a:r>
          <a:endParaRPr b="0" lang="en-US" sz="1400" spc="-1" strike="noStrike">
            <a:latin typeface="Times New Roman"/>
          </a:endParaRPr>
        </a:p>
      </xdr:txBody>
    </xdr:sp>
    <xdr:clientData/>
  </xdr:twoCellAnchor>
  <xdr:twoCellAnchor editAs="absolute">
    <xdr:from>
      <xdr:col>1</xdr:col>
      <xdr:colOff>1071000</xdr:colOff>
      <xdr:row>19</xdr:row>
      <xdr:rowOff>87840</xdr:rowOff>
    </xdr:from>
    <xdr:to>
      <xdr:col>6</xdr:col>
      <xdr:colOff>198720</xdr:colOff>
      <xdr:row>20</xdr:row>
      <xdr:rowOff>162000</xdr:rowOff>
    </xdr:to>
    <xdr:sp>
      <xdr:nvSpPr>
        <xdr:cNvPr id="2" name="TextBox 6"/>
        <xdr:cNvSpPr/>
      </xdr:nvSpPr>
      <xdr:spPr>
        <a:xfrm>
          <a:off x="2333880" y="3345480"/>
          <a:ext cx="5442840" cy="245520"/>
        </a:xfrm>
        <a:prstGeom prst="rect">
          <a:avLst/>
        </a:prstGeom>
        <a:noFill/>
        <a:ln w="9525">
          <a:noFill/>
        </a:ln>
      </xdr:spPr>
      <xdr:style>
        <a:lnRef idx="0"/>
        <a:fillRef idx="0"/>
        <a:effectRef idx="0"/>
        <a:fontRef idx="minor"/>
      </xdr:style>
      <xdr:txBody>
        <a:bodyPr horzOverflow="clip" vertOverflow="clip" lIns="0" rIns="0" tIns="0" bIns="0" anchor="ctr">
          <a:noAutofit/>
        </a:bodyPr>
        <a:p>
          <a:pPr algn="ctr">
            <a:lnSpc>
              <a:spcPct val="100000"/>
            </a:lnSpc>
          </a:pPr>
          <a:r>
            <a:rPr b="0" i="1" lang="en-ZA" sz="1000" spc="-1" strike="noStrike">
              <a:solidFill>
                <a:srgbClr val="bfbfbf"/>
              </a:solidFill>
              <a:latin typeface="Century Gothic"/>
            </a:rPr>
            <a:t>enable editing to activate the link</a:t>
          </a:r>
          <a:endParaRPr b="0" lang="en-US" sz="1000" spc="-1" strike="noStrike">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0</xdr:col>
      <xdr:colOff>23040</xdr:colOff>
      <xdr:row>0</xdr:row>
      <xdr:rowOff>23040</xdr:rowOff>
    </xdr:from>
    <xdr:to>
      <xdr:col>8</xdr:col>
      <xdr:colOff>679320</xdr:colOff>
      <xdr:row>21</xdr:row>
      <xdr:rowOff>13680</xdr:rowOff>
    </xdr:to>
    <xdr:sp>
      <xdr:nvSpPr>
        <xdr:cNvPr id="3" name="Rectangle 1"/>
        <xdr:cNvSpPr/>
      </xdr:nvSpPr>
      <xdr:spPr>
        <a:xfrm>
          <a:off x="23040" y="23040"/>
          <a:ext cx="10760400" cy="3591000"/>
        </a:xfrm>
        <a:prstGeom prst="rect">
          <a:avLst/>
        </a:prstGeom>
        <a:solidFill>
          <a:schemeClr val="accent1">
            <a:lumMod val="50000"/>
          </a:schemeClr>
        </a:solidFill>
        <a:ln w="9525">
          <a:noFill/>
        </a:ln>
        <a:effectLst>
          <a:outerShdw algn="tl" blurRad="50760" dir="2700000" dist="37674" rotWithShape="0">
            <a:srgbClr val="000000">
              <a:alpha val="40000"/>
            </a:srgbClr>
          </a:outerShdw>
        </a:effectLst>
      </xdr:spPr>
      <xdr:style>
        <a:lnRef idx="0"/>
        <a:fillRef idx="0"/>
        <a:effectRef idx="0"/>
        <a:fontRef idx="minor"/>
      </xdr:style>
      <xdr:txBody>
        <a:bodyPr horzOverflow="clip" vertOverflow="clip" lIns="180000" rIns="180000" tIns="180000" bIns="180000" anchor="t" upright="1">
          <a:noAutofit/>
        </a:bodyPr>
        <a:p>
          <a:pPr>
            <a:lnSpc>
              <a:spcPct val="100000"/>
            </a:lnSpc>
          </a:pPr>
          <a:r>
            <a:rPr b="1" lang="en-US" sz="1200" spc="-1" strike="noStrike">
              <a:solidFill>
                <a:srgbClr val="ffffff"/>
              </a:solidFill>
              <a:latin typeface="Century Gothic"/>
            </a:rPr>
            <a:t>EXCEL-SKILLS.COM</a:t>
          </a:r>
          <a:endParaRPr b="0" lang="en-US" sz="1200" spc="-1" strike="noStrike">
            <a:latin typeface="Times New Roman"/>
          </a:endParaRPr>
        </a:p>
        <a:p>
          <a:pPr>
            <a:lnSpc>
              <a:spcPct val="100000"/>
            </a:lnSpc>
          </a:pPr>
          <a:r>
            <a:rPr b="1" lang="en-US" sz="2400" spc="-1" strike="noStrike">
              <a:solidFill>
                <a:srgbClr val="ffffff"/>
              </a:solidFill>
              <a:latin typeface="Berlin Sans FB Demi"/>
            </a:rPr>
            <a:t>PETTY CASH TEMPLATE</a:t>
          </a:r>
          <a:endParaRPr b="0" lang="en-US" sz="2400" spc="-1" strike="noStrike">
            <a:latin typeface="Times New Roman"/>
          </a:endParaRPr>
        </a:p>
        <a:p>
          <a:pPr algn="just">
            <a:lnSpc>
              <a:spcPts val="1500"/>
            </a:lnSpc>
            <a:spcBef>
              <a:spcPts val="300"/>
            </a:spcBef>
            <a:spcAft>
              <a:spcPts val="300"/>
            </a:spcAft>
          </a:pPr>
          <a:r>
            <a:rPr b="0" lang="en-US" sz="1100" spc="-1" strike="noStrike">
              <a:solidFill>
                <a:srgbClr val="ffffff"/>
              </a:solidFill>
              <a:latin typeface="Century Gothic"/>
            </a:rPr>
            <a:t>This template enables users to control the expenses that are paid through any petty cash or cash float system. All petty cash expenses and reimbursements can be recorded by entering the appropriate transactions details and a monthly petty cash report is automatically produced. The monthly report includes a 12 month summary of expenses by account and also calculates the petty cash or cash float balance at the end of each monthly period. You can add as many accounts as required and the report can be rolled forward for subsequent periods by simply amending the start date of the report.</a:t>
          </a:r>
          <a:endParaRPr b="0" lang="en-US" sz="1100" spc="-1" strike="noStrike">
            <a:latin typeface="Times New Roman"/>
          </a:endParaRPr>
        </a:p>
        <a:p>
          <a:pPr marL="1800000" algn="just">
            <a:lnSpc>
              <a:spcPct val="100000"/>
            </a:lnSpc>
            <a:spcBef>
              <a:spcPts val="1199"/>
            </a:spcBef>
            <a:spcAft>
              <a:spcPts val="300"/>
            </a:spcAft>
          </a:pPr>
          <a:r>
            <a:rPr b="1" lang="en-US" sz="1200" spc="-1" strike="noStrike">
              <a:solidFill>
                <a:srgbClr val="ffffff"/>
              </a:solidFill>
              <a:latin typeface="Century Gothic"/>
            </a:rPr>
            <a:t>Get the full version of the template to unlock all the functionality!</a:t>
          </a:r>
          <a:endParaRPr b="0" lang="en-US" sz="1200" spc="-1" strike="noStrike">
            <a:latin typeface="Times New Roman"/>
          </a:endParaRPr>
        </a:p>
        <a:p>
          <a:pPr marL="1800000" algn="just">
            <a:lnSpc>
              <a:spcPts val="1500"/>
            </a:lnSpc>
            <a:spcAft>
              <a:spcPts val="300"/>
            </a:spcAft>
          </a:pPr>
          <a:r>
            <a:rPr b="0" lang="en-US" sz="1100" spc="-1" strike="noStrike">
              <a:solidFill>
                <a:srgbClr val="ffffff"/>
              </a:solidFill>
              <a:latin typeface="Century Gothic"/>
            </a:rPr>
            <a:t>This is a trial version of the template created to enable you to try out the template functionality. You will not be able to save or print any of your changes. Get the full version for a fully unprotected version of the template where you have full access to all the template functionality.</a:t>
          </a:r>
          <a:endParaRPr b="0" lang="en-US" sz="1100" spc="-1" strike="noStrike">
            <a:latin typeface="Times New Roman"/>
          </a:endParaRPr>
        </a:p>
      </xdr:txBody>
    </xdr:sp>
    <xdr:clientData/>
  </xdr:twoCellAnchor>
  <xdr:twoCellAnchor editAs="absolute">
    <xdr:from>
      <xdr:col>1</xdr:col>
      <xdr:colOff>1079640</xdr:colOff>
      <xdr:row>16</xdr:row>
      <xdr:rowOff>100800</xdr:rowOff>
    </xdr:from>
    <xdr:to>
      <xdr:col>6</xdr:col>
      <xdr:colOff>207360</xdr:colOff>
      <xdr:row>19</xdr:row>
      <xdr:rowOff>60480</xdr:rowOff>
    </xdr:to>
    <xdr:sp>
      <xdr:nvSpPr>
        <xdr:cNvPr id="4" name="TextBox 5">
          <a:hlinkClick r:id="rId1"/>
        </xdr:cNvPr>
        <xdr:cNvSpPr/>
      </xdr:nvSpPr>
      <xdr:spPr>
        <a:xfrm>
          <a:off x="2342520" y="2844000"/>
          <a:ext cx="5442840" cy="474120"/>
        </a:xfrm>
        <a:prstGeom prst="rect">
          <a:avLst/>
        </a:prstGeom>
        <a:solidFill>
          <a:srgbClr val="fe4a49"/>
        </a:solidFill>
        <a:ln cap="rnd" w="50800">
          <a:solidFill>
            <a:srgbClr val="fe4a49"/>
          </a:solidFill>
          <a:round/>
        </a:ln>
      </xdr:spPr>
      <xdr:style>
        <a:lnRef idx="0"/>
        <a:fillRef idx="0"/>
        <a:effectRef idx="0"/>
        <a:fontRef idx="minor"/>
      </xdr:style>
      <xdr:txBody>
        <a:bodyPr horzOverflow="clip" vertOverflow="clip" lIns="0" rIns="0" tIns="0" bIns="0" anchor="ctr">
          <a:noAutofit/>
        </a:bodyPr>
        <a:p>
          <a:pPr algn="ctr">
            <a:lnSpc>
              <a:spcPct val="100000"/>
            </a:lnSpc>
          </a:pPr>
          <a:r>
            <a:rPr b="1" lang="en-ZA" sz="1400" spc="-1" strike="noStrike">
              <a:solidFill>
                <a:srgbClr val="ffffff"/>
              </a:solidFill>
              <a:latin typeface="Century Gothic"/>
            </a:rPr>
            <a:t>Get the full version of this template!</a:t>
          </a:r>
          <a:endParaRPr b="0" lang="en-US" sz="1400" spc="-1" strike="noStrike">
            <a:latin typeface="Times New Roman"/>
          </a:endParaRPr>
        </a:p>
      </xdr:txBody>
    </xdr:sp>
    <xdr:clientData/>
  </xdr:twoCellAnchor>
  <xdr:twoCellAnchor editAs="absolute">
    <xdr:from>
      <xdr:col>1</xdr:col>
      <xdr:colOff>1071000</xdr:colOff>
      <xdr:row>19</xdr:row>
      <xdr:rowOff>87840</xdr:rowOff>
    </xdr:from>
    <xdr:to>
      <xdr:col>6</xdr:col>
      <xdr:colOff>198720</xdr:colOff>
      <xdr:row>20</xdr:row>
      <xdr:rowOff>162000</xdr:rowOff>
    </xdr:to>
    <xdr:sp>
      <xdr:nvSpPr>
        <xdr:cNvPr id="5" name="TextBox 6"/>
        <xdr:cNvSpPr/>
      </xdr:nvSpPr>
      <xdr:spPr>
        <a:xfrm>
          <a:off x="2333880" y="3345480"/>
          <a:ext cx="5442840" cy="245520"/>
        </a:xfrm>
        <a:prstGeom prst="rect">
          <a:avLst/>
        </a:prstGeom>
        <a:noFill/>
        <a:ln w="9525">
          <a:noFill/>
        </a:ln>
      </xdr:spPr>
      <xdr:style>
        <a:lnRef idx="0"/>
        <a:fillRef idx="0"/>
        <a:effectRef idx="0"/>
        <a:fontRef idx="minor"/>
      </xdr:style>
      <xdr:txBody>
        <a:bodyPr horzOverflow="clip" vertOverflow="clip" lIns="0" rIns="0" tIns="0" bIns="0" anchor="ctr">
          <a:noAutofit/>
        </a:bodyPr>
        <a:p>
          <a:pPr algn="ctr">
            <a:lnSpc>
              <a:spcPct val="100000"/>
            </a:lnSpc>
          </a:pPr>
          <a:r>
            <a:rPr b="0" i="1" lang="en-ZA" sz="1000" spc="-1" strike="noStrike">
              <a:solidFill>
                <a:srgbClr val="bfbfbf"/>
              </a:solidFill>
              <a:latin typeface="Century Gothic"/>
            </a:rPr>
            <a:t>enable editing to activate the link</a:t>
          </a:r>
          <a:endParaRPr b="0" lang="en-US" sz="1000" spc="-1" strike="noStrike">
            <a:latin typeface="Times New Roman"/>
          </a:endParaRPr>
        </a:p>
      </xdr:txBody>
    </xdr:sp>
    <xdr:clientData/>
  </xdr:twoCellAnchor>
  <xdr:twoCellAnchor editAs="absolute">
    <xdr:from>
      <xdr:col>0</xdr:col>
      <xdr:colOff>277560</xdr:colOff>
      <xdr:row>10</xdr:row>
      <xdr:rowOff>162360</xdr:rowOff>
    </xdr:from>
    <xdr:to>
      <xdr:col>1</xdr:col>
      <xdr:colOff>786960</xdr:colOff>
      <xdr:row>19</xdr:row>
      <xdr:rowOff>109800</xdr:rowOff>
    </xdr:to>
    <xdr:pic>
      <xdr:nvPicPr>
        <xdr:cNvPr id="6" name="Picture 7" descr=""/>
        <xdr:cNvPicPr/>
      </xdr:nvPicPr>
      <xdr:blipFill>
        <a:blip r:embed="rId2"/>
        <a:stretch/>
      </xdr:blipFill>
      <xdr:spPr>
        <a:xfrm>
          <a:off x="277560" y="1877040"/>
          <a:ext cx="1772280" cy="149040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167760</xdr:colOff>
      <xdr:row>4</xdr:row>
      <xdr:rowOff>214920</xdr:rowOff>
    </xdr:from>
    <xdr:to>
      <xdr:col>1</xdr:col>
      <xdr:colOff>2895480</xdr:colOff>
      <xdr:row>7</xdr:row>
      <xdr:rowOff>173880</xdr:rowOff>
    </xdr:to>
    <xdr:sp>
      <xdr:nvSpPr>
        <xdr:cNvPr id="7" name="Rectangle 17"/>
        <xdr:cNvSpPr/>
      </xdr:nvSpPr>
      <xdr:spPr>
        <a:xfrm>
          <a:off x="9020160" y="948240"/>
          <a:ext cx="2727720" cy="1121040"/>
        </a:xfrm>
        <a:prstGeom prst="rect">
          <a:avLst/>
        </a:prstGeom>
        <a:solidFill>
          <a:schemeClr val="accent1">
            <a:lumMod val="50000"/>
          </a:schemeClr>
        </a:solidFill>
        <a:ln w="9525">
          <a:noFill/>
        </a:ln>
        <a:effectLst>
          <a:outerShdw algn="tl" blurRad="50760" dir="2700000" dist="37674" rotWithShape="0">
            <a:srgbClr val="000000">
              <a:alpha val="40000"/>
            </a:srgbClr>
          </a:outerShdw>
        </a:effectLst>
      </xdr:spPr>
      <xdr:style>
        <a:lnRef idx="0"/>
        <a:fillRef idx="0"/>
        <a:effectRef idx="0"/>
        <a:fontRef idx="minor"/>
      </xdr:style>
      <xdr:txBody>
        <a:bodyPr vertOverflow="clip" lIns="180000" rIns="180000" tIns="180000" bIns="180000" anchor="ctr" upright="1">
          <a:spAutoFit/>
        </a:bodyPr>
        <a:p>
          <a:pPr algn="ctr">
            <a:lnSpc>
              <a:spcPts val="1500"/>
            </a:lnSpc>
          </a:pPr>
          <a:r>
            <a:rPr b="1" lang="en-US" sz="800" spc="-1" strike="noStrike">
              <a:solidFill>
                <a:srgbClr val="c1fffc"/>
              </a:solidFill>
              <a:latin typeface="Century Gothic"/>
            </a:rPr>
            <a:t>On this sheet:</a:t>
          </a:r>
          <a:endParaRPr b="0" lang="en-US" sz="800" spc="-1" strike="noStrike">
            <a:latin typeface="Times New Roman"/>
          </a:endParaRPr>
        </a:p>
        <a:p>
          <a:pPr algn="ctr">
            <a:lnSpc>
              <a:spcPts val="1500"/>
            </a:lnSpc>
          </a:pPr>
          <a:r>
            <a:rPr b="1" lang="en-US" sz="1050" spc="-1" strike="noStrike">
              <a:solidFill>
                <a:srgbClr val="ffffff"/>
              </a:solidFill>
              <a:latin typeface="Century Gothic"/>
            </a:rPr>
            <a:t>This sheet includes detailed instructions on setting up and using this template.</a:t>
          </a:r>
          <a:endParaRPr b="0" lang="en-US" sz="1050" spc="-1" strike="noStrike">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192600</xdr:colOff>
      <xdr:row>5</xdr:row>
      <xdr:rowOff>7200</xdr:rowOff>
    </xdr:from>
    <xdr:to>
      <xdr:col>7</xdr:col>
      <xdr:colOff>672480</xdr:colOff>
      <xdr:row>12</xdr:row>
      <xdr:rowOff>108720</xdr:rowOff>
    </xdr:to>
    <xdr:sp>
      <xdr:nvSpPr>
        <xdr:cNvPr id="8" name="Rectangle 17"/>
        <xdr:cNvSpPr/>
      </xdr:nvSpPr>
      <xdr:spPr>
        <a:xfrm>
          <a:off x="2737800" y="1007280"/>
          <a:ext cx="4523400" cy="1501920"/>
        </a:xfrm>
        <a:prstGeom prst="rect">
          <a:avLst/>
        </a:prstGeom>
        <a:solidFill>
          <a:schemeClr val="accent1">
            <a:lumMod val="50000"/>
          </a:schemeClr>
        </a:solidFill>
        <a:ln w="9525">
          <a:noFill/>
        </a:ln>
        <a:effectLst>
          <a:outerShdw algn="tl" blurRad="50760" dir="2700000" dist="37674" rotWithShape="0">
            <a:srgbClr val="000000">
              <a:alpha val="40000"/>
            </a:srgbClr>
          </a:outerShdw>
        </a:effectLst>
      </xdr:spPr>
      <xdr:style>
        <a:lnRef idx="0"/>
        <a:fillRef idx="0"/>
        <a:effectRef idx="0"/>
        <a:fontRef idx="minor"/>
      </xdr:style>
      <xdr:txBody>
        <a:bodyPr vertOverflow="clip" lIns="180000" rIns="180000" tIns="180000" bIns="180000" anchor="ctr" upright="1">
          <a:spAutoFit/>
        </a:bodyPr>
        <a:p>
          <a:pPr algn="ctr">
            <a:lnSpc>
              <a:spcPts val="1500"/>
            </a:lnSpc>
          </a:pPr>
          <a:r>
            <a:rPr b="1" lang="en-US" sz="900" spc="-1" strike="noStrike">
              <a:solidFill>
                <a:srgbClr val="c1fffc"/>
              </a:solidFill>
              <a:latin typeface="Century Gothic"/>
            </a:rPr>
            <a:t>On this sheet:</a:t>
          </a:r>
          <a:endParaRPr b="0" lang="en-US" sz="900" spc="-1" strike="noStrike">
            <a:latin typeface="Times New Roman"/>
          </a:endParaRPr>
        </a:p>
        <a:p>
          <a:pPr algn="just">
            <a:lnSpc>
              <a:spcPts val="1500"/>
            </a:lnSpc>
          </a:pPr>
          <a:r>
            <a:rPr b="1" lang="en-US" sz="1100" spc="-1" strike="noStrike">
              <a:solidFill>
                <a:srgbClr val="ffffff"/>
              </a:solidFill>
              <a:latin typeface="Century Gothic"/>
            </a:rPr>
            <a:t>Enter your business name and set up sales tax percentages on this sheet. The business name is used as a heading on the other sheets and the sales tax percentages are used for all sales tax calculations.</a:t>
          </a:r>
          <a:endParaRPr b="0" lang="en-US" sz="1100" spc="-1" strike="noStrike">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104400</xdr:colOff>
      <xdr:row>11</xdr:row>
      <xdr:rowOff>168120</xdr:rowOff>
    </xdr:from>
    <xdr:to>
      <xdr:col>5</xdr:col>
      <xdr:colOff>1509120</xdr:colOff>
      <xdr:row>20</xdr:row>
      <xdr:rowOff>60120</xdr:rowOff>
    </xdr:to>
    <xdr:sp>
      <xdr:nvSpPr>
        <xdr:cNvPr id="9" name="Rectangle 17"/>
        <xdr:cNvSpPr/>
      </xdr:nvSpPr>
      <xdr:spPr>
        <a:xfrm>
          <a:off x="1286640" y="2482560"/>
          <a:ext cx="6681240" cy="1692360"/>
        </a:xfrm>
        <a:prstGeom prst="rect">
          <a:avLst/>
        </a:prstGeom>
        <a:solidFill>
          <a:schemeClr val="accent1">
            <a:lumMod val="50000"/>
          </a:schemeClr>
        </a:solidFill>
        <a:ln w="9525">
          <a:noFill/>
        </a:ln>
        <a:effectLst>
          <a:outerShdw algn="tl" blurRad="50760" dir="2700000" dist="37674" rotWithShape="0">
            <a:srgbClr val="000000">
              <a:alpha val="40000"/>
            </a:srgbClr>
          </a:outerShdw>
        </a:effectLst>
      </xdr:spPr>
      <xdr:style>
        <a:lnRef idx="0"/>
        <a:fillRef idx="0"/>
        <a:effectRef idx="0"/>
        <a:fontRef idx="minor"/>
      </xdr:style>
      <xdr:txBody>
        <a:bodyPr vertOverflow="clip" lIns="180000" rIns="180000" tIns="180000" bIns="180000" anchor="ctr" upright="1">
          <a:spAutoFit/>
        </a:bodyPr>
        <a:p>
          <a:pPr algn="ctr">
            <a:lnSpc>
              <a:spcPts val="1500"/>
            </a:lnSpc>
          </a:pPr>
          <a:r>
            <a:rPr b="1" lang="en-US" sz="900" spc="-1" strike="noStrike">
              <a:solidFill>
                <a:srgbClr val="c1fffc"/>
              </a:solidFill>
              <a:latin typeface="Century Gothic"/>
            </a:rPr>
            <a:t>On this sheet:</a:t>
          </a:r>
          <a:endParaRPr b="0" lang="en-US" sz="900" spc="-1" strike="noStrike">
            <a:latin typeface="Times New Roman"/>
          </a:endParaRPr>
        </a:p>
        <a:p>
          <a:pPr algn="just">
            <a:lnSpc>
              <a:spcPts val="1500"/>
            </a:lnSpc>
          </a:pPr>
          <a:r>
            <a:rPr b="1" lang="en-US" sz="1100" spc="-1" strike="noStrike">
              <a:solidFill>
                <a:srgbClr val="ffffff"/>
              </a:solidFill>
              <a:latin typeface="Century Gothic"/>
            </a:rPr>
            <a:t>Record all petty cash expenses and reimbursements on this sheet. The monthly petty cash report and the journal report are automatically compiled based on the transactions recorded on this sheet. All the columns with yellow column headings require user input while the columns with light blue column headings contain formulas which are automatically copied for all new transactions added to the sheet.</a:t>
          </a:r>
          <a:endParaRPr b="0" lang="en-US" sz="1100" spc="-1" strike="noStrike">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96120</xdr:colOff>
      <xdr:row>16</xdr:row>
      <xdr:rowOff>191880</xdr:rowOff>
    </xdr:from>
    <xdr:to>
      <xdr:col>8</xdr:col>
      <xdr:colOff>124200</xdr:colOff>
      <xdr:row>25</xdr:row>
      <xdr:rowOff>84240</xdr:rowOff>
    </xdr:to>
    <xdr:sp>
      <xdr:nvSpPr>
        <xdr:cNvPr id="10" name="Rectangle 17"/>
        <xdr:cNvSpPr/>
      </xdr:nvSpPr>
      <xdr:spPr>
        <a:xfrm>
          <a:off x="3437640" y="3506760"/>
          <a:ext cx="7122240" cy="1692360"/>
        </a:xfrm>
        <a:prstGeom prst="rect">
          <a:avLst/>
        </a:prstGeom>
        <a:solidFill>
          <a:schemeClr val="accent1">
            <a:lumMod val="50000"/>
          </a:schemeClr>
        </a:solidFill>
        <a:ln w="9525">
          <a:noFill/>
        </a:ln>
        <a:effectLst>
          <a:outerShdw algn="tl" blurRad="50760" dir="2700000" dist="37674" rotWithShape="0">
            <a:srgbClr val="000000">
              <a:alpha val="40000"/>
            </a:srgbClr>
          </a:outerShdw>
        </a:effectLst>
      </xdr:spPr>
      <xdr:style>
        <a:lnRef idx="0"/>
        <a:fillRef idx="0"/>
        <a:effectRef idx="0"/>
        <a:fontRef idx="minor"/>
      </xdr:style>
      <xdr:txBody>
        <a:bodyPr vertOverflow="clip" lIns="180000" rIns="180000" tIns="180000" bIns="180000" anchor="ctr" upright="1">
          <a:spAutoFit/>
        </a:bodyPr>
        <a:p>
          <a:pPr algn="ctr">
            <a:lnSpc>
              <a:spcPts val="1500"/>
            </a:lnSpc>
          </a:pPr>
          <a:r>
            <a:rPr b="1" lang="en-US" sz="900" spc="-1" strike="noStrike">
              <a:solidFill>
                <a:srgbClr val="c1fffc"/>
              </a:solidFill>
              <a:latin typeface="Century Gothic"/>
            </a:rPr>
            <a:t>On this sheet:</a:t>
          </a:r>
          <a:endParaRPr b="0" lang="en-US" sz="900" spc="-1" strike="noStrike">
            <a:latin typeface="Times New Roman"/>
          </a:endParaRPr>
        </a:p>
        <a:p>
          <a:pPr algn="just">
            <a:lnSpc>
              <a:spcPts val="1500"/>
            </a:lnSpc>
          </a:pPr>
          <a:r>
            <a:rPr b="1" lang="en-US" sz="1100" spc="-1" strike="noStrike">
              <a:solidFill>
                <a:srgbClr val="ffffff"/>
              </a:solidFill>
              <a:latin typeface="Century Gothic"/>
            </a:rPr>
            <a:t>The petty cash expense report on this sheet is automatically compiled based on the transactions recorded on the Data sheet. The reporting periods can be amended by simply changing the date in cell D2. The report includes 9 default accounts that can be customized according to requirements and you can add as many additional accounts as required. All the calculations in the columns with light blue column headings are automated.</a:t>
          </a:r>
          <a:endParaRPr b="0" lang="en-US" sz="1100" spc="-1" strike="noStrike">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3</xdr:col>
      <xdr:colOff>120240</xdr:colOff>
      <xdr:row>8</xdr:row>
      <xdr:rowOff>96480</xdr:rowOff>
    </xdr:from>
    <xdr:to>
      <xdr:col>8</xdr:col>
      <xdr:colOff>243000</xdr:colOff>
      <xdr:row>16</xdr:row>
      <xdr:rowOff>188640</xdr:rowOff>
    </xdr:to>
    <xdr:sp>
      <xdr:nvSpPr>
        <xdr:cNvPr id="11" name="Rectangle 17"/>
        <xdr:cNvSpPr/>
      </xdr:nvSpPr>
      <xdr:spPr>
        <a:xfrm>
          <a:off x="5934240" y="1811160"/>
          <a:ext cx="6151680" cy="1692360"/>
        </a:xfrm>
        <a:prstGeom prst="rect">
          <a:avLst/>
        </a:prstGeom>
        <a:solidFill>
          <a:schemeClr val="accent1">
            <a:lumMod val="50000"/>
          </a:schemeClr>
        </a:solidFill>
        <a:ln w="9525">
          <a:noFill/>
        </a:ln>
        <a:effectLst>
          <a:outerShdw algn="tl" blurRad="50760" dir="2700000" dist="37674" rotWithShape="0">
            <a:srgbClr val="000000">
              <a:alpha val="40000"/>
            </a:srgbClr>
          </a:outerShdw>
        </a:effectLst>
      </xdr:spPr>
      <xdr:style>
        <a:lnRef idx="0"/>
        <a:fillRef idx="0"/>
        <a:effectRef idx="0"/>
        <a:fontRef idx="minor"/>
      </xdr:style>
      <xdr:txBody>
        <a:bodyPr vertOverflow="clip" lIns="180000" rIns="180000" tIns="180000" bIns="180000" anchor="ctr" upright="1">
          <a:spAutoFit/>
        </a:bodyPr>
        <a:p>
          <a:pPr algn="ctr">
            <a:lnSpc>
              <a:spcPts val="1500"/>
            </a:lnSpc>
          </a:pPr>
          <a:r>
            <a:rPr b="1" lang="en-US" sz="900" spc="-1" strike="noStrike">
              <a:solidFill>
                <a:srgbClr val="c1fffc"/>
              </a:solidFill>
              <a:latin typeface="Century Gothic"/>
            </a:rPr>
            <a:t>On this sheet:</a:t>
          </a:r>
          <a:endParaRPr b="0" lang="en-US" sz="900" spc="-1" strike="noStrike">
            <a:latin typeface="Times New Roman"/>
          </a:endParaRPr>
        </a:p>
        <a:p>
          <a:pPr algn="just">
            <a:lnSpc>
              <a:spcPts val="1500"/>
            </a:lnSpc>
          </a:pPr>
          <a:r>
            <a:rPr b="1" lang="en-US" sz="1100" spc="-1" strike="noStrike">
              <a:solidFill>
                <a:srgbClr val="ffffff"/>
              </a:solidFill>
              <a:latin typeface="Century Gothic"/>
            </a:rPr>
            <a:t>The journal report on this sheet is automatically compiled based on the transactions recorded on the Data sheet. The only user input required is specifying the journal number in cell B4 and entering the petty cash and sales tax control account numbers in cells A7 to A9. Note that journal numbers are specified when entering transactions in column B on the Data sheet.</a:t>
          </a:r>
          <a:endParaRPr b="0" lang="en-US" sz="1100" spc="-1" strike="noStrike">
            <a:latin typeface="Times New Roman"/>
          </a:endParaRPr>
        </a:p>
      </xdr:txBody>
    </xdr:sp>
    <xdr:clientData/>
  </xdr:twoCellAnchor>
</xdr:wsDr>
</file>

<file path=xl/tables/table1.xml><?xml version="1.0" encoding="utf-8"?>
<table xmlns="http://schemas.openxmlformats.org/spreadsheetml/2006/main" id="1" name="Journals" displayName="Journals" ref="A6:C29" headerRowCount="1" totalsRowCount="0" totalsRowShown="0">
  <autoFilter ref="A6:C29"/>
  <tableColumns count="3">
    <tableColumn id="1" name="Account Number"/>
    <tableColumn id="2" name="Amount"/>
    <tableColumn id="3" name="Account Description"/>
  </tableColumns>
</table>
</file>

<file path=xl/tables/table2.xml><?xml version="1.0" encoding="utf-8"?>
<table xmlns="http://schemas.openxmlformats.org/spreadsheetml/2006/main" id="2" name="Petty" displayName="Petty" ref="A4:N95" headerRowCount="1" totalsRowCount="0" totalsRowShown="0">
  <autoFilter ref="A4:N95"/>
  <tableColumns count="14">
    <tableColumn id="1" name="Transaction Date"/>
    <tableColumn id="2" name="Journal Number"/>
    <tableColumn id="3" name="Voucher Number"/>
    <tableColumn id="4" name="Supplier"/>
    <tableColumn id="5" name="Reference"/>
    <tableColumn id="6" name="Description"/>
    <tableColumn id="7" name="Inclusive Amount"/>
    <tableColumn id="8" name="Account Number"/>
    <tableColumn id="9" name="Tax 1 Code"/>
    <tableColumn id="10" name="Tax 2 Code"/>
    <tableColumn id="11" name="Sales Tax 1 Amount"/>
    <tableColumn id="12" name="Sales Tax 2 Amount"/>
    <tableColumn id="13" name="Exclusive Amount"/>
    <tableColumn id="14" name="Error Code"/>
  </tableColumns>
</tabl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_rels/sheet3.xml.rels><?xml version="1.0" encoding="UTF-8"?>
<Relationships xmlns="http://schemas.openxmlformats.org/package/2006/relationships"><Relationship Id="rId1" Type="http://schemas.openxmlformats.org/officeDocument/2006/relationships/hyperlink" Target="https://www.excel-skills.com/" TargetMode="External"/><Relationship Id="rId2" Type="http://schemas.openxmlformats.org/officeDocument/2006/relationships/drawing" Target="../drawings/drawing3.xml"/>
</Relationships>
</file>

<file path=xl/worksheets/_rels/sheet4.xml.rels><?xml version="1.0" encoding="UTF-8"?>
<Relationships xmlns="http://schemas.openxmlformats.org/package/2006/relationships"><Relationship Id="rId1" Type="http://schemas.openxmlformats.org/officeDocument/2006/relationships/drawing" Target="../drawings/drawing4.xml"/>
</Relationships>
</file>

<file path=xl/worksheets/_rels/sheet5.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table" Target="../tables/table2.xml"/>
</Relationships>
</file>

<file path=xl/worksheets/_rels/sheet6.xml.rels><?xml version="1.0" encoding="UTF-8"?>
<Relationships xmlns="http://schemas.openxmlformats.org/package/2006/relationships"><Relationship Id="rId1" Type="http://schemas.openxmlformats.org/officeDocument/2006/relationships/drawing" Target="../drawings/drawing6.xml"/>
</Relationships>
</file>

<file path=xl/worksheets/_rels/sheet7.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table" Target="../tables/table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ColWidth="8.890625" defaultRowHeight="13.5" zeroHeight="false" outlineLevelRow="0" outlineLevelCol="0"/>
  <cols>
    <col collapsed="false" customWidth="true" hidden="false" outlineLevel="0" max="14" min="1" style="1" width="15.66"/>
    <col collapsed="false" customWidth="false" hidden="false" outlineLevel="0" max="1024" min="15" style="1" width="8.89"/>
  </cols>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8.890625" defaultRowHeight="13.5" zeroHeight="false" outlineLevelRow="0" outlineLevelCol="0"/>
  <cols>
    <col collapsed="false" customWidth="true" hidden="false" outlineLevel="0" max="14" min="1" style="1" width="15.66"/>
    <col collapsed="false" customWidth="false" hidden="false" outlineLevel="0" max="1024" min="15" style="1" width="8.89"/>
  </cols>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A102"/>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1328125" defaultRowHeight="12.75" zeroHeight="false" outlineLevelRow="0" outlineLevelCol="0"/>
  <cols>
    <col collapsed="false" customWidth="true" hidden="false" outlineLevel="0" max="1" min="1" style="2" width="109.78"/>
    <col collapsed="false" customWidth="true" hidden="false" outlineLevel="0" max="2" min="2" style="3" width="50.78"/>
    <col collapsed="false" customWidth="true" hidden="false" outlineLevel="0" max="10" min="3" style="3" width="15.66"/>
    <col collapsed="false" customWidth="false" hidden="false" outlineLevel="0" max="1024" min="11" style="3" width="9.11"/>
  </cols>
  <sheetData>
    <row r="1" customFormat="false" ht="15" hidden="false" customHeight="false" outlineLevel="0" collapsed="false">
      <c r="A1" s="4" t="s">
        <v>0</v>
      </c>
    </row>
    <row r="2" customFormat="false" ht="15" hidden="false" customHeight="true" outlineLevel="0" collapsed="false">
      <c r="A2" s="5" t="s">
        <v>1</v>
      </c>
    </row>
    <row r="3" customFormat="false" ht="15" hidden="false" customHeight="true" outlineLevel="0" collapsed="false">
      <c r="A3" s="6" t="s">
        <v>2</v>
      </c>
    </row>
    <row r="4" customFormat="false" ht="12.75" hidden="false" customHeight="false" outlineLevel="0" collapsed="false">
      <c r="A4" s="7"/>
    </row>
    <row r="5" customFormat="false" ht="66" hidden="false" customHeight="false" outlineLevel="0" collapsed="false">
      <c r="A5" s="2" t="s">
        <v>3</v>
      </c>
    </row>
    <row r="7" customFormat="false" ht="12.75" hidden="false" customHeight="false" outlineLevel="0" collapsed="false">
      <c r="A7" s="2" t="s">
        <v>4</v>
      </c>
    </row>
    <row r="8" customFormat="false" ht="26.25" hidden="false" customHeight="false" outlineLevel="0" collapsed="false">
      <c r="A8" s="8" t="s">
        <v>5</v>
      </c>
    </row>
    <row r="9" customFormat="false" ht="12.75" hidden="false" customHeight="false" outlineLevel="0" collapsed="false">
      <c r="A9" s="8" t="s">
        <v>6</v>
      </c>
    </row>
    <row r="10" customFormat="false" ht="52.5" hidden="false" customHeight="false" outlineLevel="0" collapsed="false">
      <c r="A10" s="8" t="s">
        <v>7</v>
      </c>
    </row>
    <row r="11" customFormat="false" ht="52.5" hidden="false" customHeight="false" outlineLevel="0" collapsed="false">
      <c r="A11" s="8" t="s">
        <v>8</v>
      </c>
    </row>
    <row r="13" customFormat="false" ht="12.75" hidden="false" customHeight="false" outlineLevel="0" collapsed="false">
      <c r="A13" s="9" t="s">
        <v>9</v>
      </c>
    </row>
    <row r="14" customFormat="false" ht="12.75" hidden="false" customHeight="false" outlineLevel="0" collapsed="false">
      <c r="A14" s="9"/>
    </row>
    <row r="15" customFormat="false" ht="26.25" hidden="false" customHeight="false" outlineLevel="0" collapsed="false">
      <c r="A15" s="10" t="s">
        <v>10</v>
      </c>
    </row>
    <row r="16" customFormat="false" ht="12.75" hidden="false" customHeight="false" outlineLevel="0" collapsed="false">
      <c r="A16" s="10"/>
    </row>
    <row r="17" customFormat="false" ht="52.5" hidden="false" customHeight="false" outlineLevel="0" collapsed="false">
      <c r="A17" s="10" t="s">
        <v>11</v>
      </c>
    </row>
    <row r="18" customFormat="false" ht="12.75" hidden="false" customHeight="false" outlineLevel="0" collapsed="false">
      <c r="A18" s="10"/>
    </row>
    <row r="19" customFormat="false" ht="52.5" hidden="false" customHeight="false" outlineLevel="0" collapsed="false">
      <c r="A19" s="11" t="s">
        <v>12</v>
      </c>
    </row>
    <row r="20" customFormat="false" ht="12.75" hidden="false" customHeight="false" outlineLevel="0" collapsed="false">
      <c r="A20" s="9"/>
    </row>
    <row r="21" customFormat="false" ht="12.75" hidden="false" customHeight="false" outlineLevel="0" collapsed="false">
      <c r="A21" s="8" t="s">
        <v>13</v>
      </c>
    </row>
    <row r="22" customFormat="false" ht="12.75" hidden="false" customHeight="false" outlineLevel="0" collapsed="false">
      <c r="A22" s="8"/>
    </row>
    <row r="23" s="12" customFormat="true" ht="39" hidden="false" customHeight="false" outlineLevel="0" collapsed="false">
      <c r="A23" s="2" t="s">
        <v>14</v>
      </c>
    </row>
    <row r="24" customFormat="false" ht="26.25" hidden="false" customHeight="false" outlineLevel="0" collapsed="false">
      <c r="A24" s="8" t="s">
        <v>15</v>
      </c>
    </row>
    <row r="25" customFormat="false" ht="39" hidden="false" customHeight="false" outlineLevel="0" collapsed="false">
      <c r="A25" s="8" t="s">
        <v>16</v>
      </c>
    </row>
    <row r="26" customFormat="false" ht="39" hidden="false" customHeight="false" outlineLevel="0" collapsed="false">
      <c r="A26" s="8" t="s">
        <v>17</v>
      </c>
    </row>
    <row r="27" customFormat="false" ht="12.75" hidden="false" customHeight="false" outlineLevel="0" collapsed="false">
      <c r="A27" s="8" t="s">
        <v>18</v>
      </c>
    </row>
    <row r="28" customFormat="false" ht="26.25" hidden="false" customHeight="false" outlineLevel="0" collapsed="false">
      <c r="A28" s="8" t="s">
        <v>19</v>
      </c>
    </row>
    <row r="29" customFormat="false" ht="12.75" hidden="false" customHeight="false" outlineLevel="0" collapsed="false">
      <c r="A29" s="8" t="s">
        <v>20</v>
      </c>
    </row>
    <row r="30" customFormat="false" ht="26.25" hidden="false" customHeight="false" outlineLevel="0" collapsed="false">
      <c r="A30" s="8" t="s">
        <v>21</v>
      </c>
    </row>
    <row r="31" customFormat="false" ht="39" hidden="false" customHeight="false" outlineLevel="0" collapsed="false">
      <c r="A31" s="8" t="s">
        <v>22</v>
      </c>
    </row>
    <row r="32" customFormat="false" ht="52.5" hidden="false" customHeight="false" outlineLevel="0" collapsed="false">
      <c r="A32" s="8" t="s">
        <v>23</v>
      </c>
    </row>
    <row r="33" customFormat="false" ht="52.5" hidden="false" customHeight="false" outlineLevel="0" collapsed="false">
      <c r="A33" s="8" t="s">
        <v>24</v>
      </c>
    </row>
    <row r="34" customFormat="false" ht="39" hidden="false" customHeight="false" outlineLevel="0" collapsed="false">
      <c r="A34" s="8" t="s">
        <v>25</v>
      </c>
    </row>
    <row r="35" customFormat="false" ht="39" hidden="false" customHeight="false" outlineLevel="0" collapsed="false">
      <c r="A35" s="8" t="s">
        <v>26</v>
      </c>
    </row>
    <row r="36" customFormat="false" ht="26.25" hidden="false" customHeight="false" outlineLevel="0" collapsed="false">
      <c r="A36" s="8" t="s">
        <v>27</v>
      </c>
    </row>
    <row r="37" customFormat="false" ht="26.25" hidden="false" customHeight="false" outlineLevel="0" collapsed="false">
      <c r="A37" s="8" t="s">
        <v>28</v>
      </c>
    </row>
    <row r="38" customFormat="false" ht="12.75" hidden="false" customHeight="false" outlineLevel="0" collapsed="false">
      <c r="A38" s="8"/>
    </row>
    <row r="39" customFormat="false" ht="92.25" hidden="false" customHeight="false" outlineLevel="0" collapsed="false">
      <c r="A39" s="13" t="s">
        <v>29</v>
      </c>
    </row>
    <row r="40" customFormat="false" ht="12.75" hidden="false" customHeight="false" outlineLevel="0" collapsed="false">
      <c r="A40" s="13"/>
    </row>
    <row r="41" customFormat="false" ht="52.5" hidden="false" customHeight="false" outlineLevel="0" collapsed="false">
      <c r="A41" s="13" t="s">
        <v>30</v>
      </c>
    </row>
    <row r="43" customFormat="false" ht="52.5" hidden="false" customHeight="false" outlineLevel="0" collapsed="false">
      <c r="A43" s="13" t="s">
        <v>31</v>
      </c>
    </row>
    <row r="45" customFormat="false" ht="12.75" hidden="false" customHeight="false" outlineLevel="0" collapsed="false">
      <c r="A45" s="14" t="s">
        <v>32</v>
      </c>
    </row>
    <row r="46" customFormat="false" ht="12.75" hidden="false" customHeight="false" outlineLevel="0" collapsed="false">
      <c r="A46" s="13"/>
    </row>
    <row r="47" customFormat="false" ht="26.25" hidden="false" customHeight="false" outlineLevel="0" collapsed="false">
      <c r="A47" s="2" t="s">
        <v>33</v>
      </c>
    </row>
    <row r="48" customFormat="false" ht="12.75" hidden="false" customHeight="false" outlineLevel="0" collapsed="false">
      <c r="A48" s="13"/>
    </row>
    <row r="49" customFormat="false" ht="39" hidden="false" customHeight="false" outlineLevel="0" collapsed="false">
      <c r="A49" s="13" t="s">
        <v>34</v>
      </c>
    </row>
    <row r="50" customFormat="false" ht="39" hidden="false" customHeight="false" outlineLevel="0" collapsed="false">
      <c r="A50" s="13" t="s">
        <v>35</v>
      </c>
    </row>
    <row r="51" customFormat="false" ht="12.75" hidden="false" customHeight="false" outlineLevel="0" collapsed="false">
      <c r="A51" s="13"/>
    </row>
    <row r="52" customFormat="false" ht="26.25" hidden="false" customHeight="false" outlineLevel="0" collapsed="false">
      <c r="A52" s="13" t="s">
        <v>36</v>
      </c>
    </row>
    <row r="53" customFormat="false" ht="12.75" hidden="false" customHeight="false" outlineLevel="0" collapsed="false">
      <c r="A53" s="13"/>
    </row>
    <row r="54" customFormat="false" ht="12.75" hidden="false" customHeight="false" outlineLevel="0" collapsed="false">
      <c r="A54" s="14" t="s">
        <v>37</v>
      </c>
    </row>
    <row r="55" customFormat="false" ht="12.75" hidden="false" customHeight="false" outlineLevel="0" collapsed="false">
      <c r="A55" s="13"/>
    </row>
    <row r="56" customFormat="false" ht="66" hidden="false" customHeight="false" outlineLevel="0" collapsed="false">
      <c r="A56" s="2" t="s">
        <v>38</v>
      </c>
    </row>
    <row r="57" customFormat="false" ht="12.75" hidden="false" customHeight="false" outlineLevel="0" collapsed="false">
      <c r="A57" s="13"/>
    </row>
    <row r="58" customFormat="false" ht="52.5" hidden="false" customHeight="false" outlineLevel="0" collapsed="false">
      <c r="A58" s="13" t="s">
        <v>39</v>
      </c>
    </row>
    <row r="59" customFormat="false" ht="12.75" hidden="false" customHeight="false" outlineLevel="0" collapsed="false">
      <c r="A59" s="13"/>
    </row>
    <row r="60" customFormat="false" ht="12.75" hidden="false" customHeight="false" outlineLevel="0" collapsed="false">
      <c r="A60" s="8" t="s">
        <v>40</v>
      </c>
    </row>
    <row r="62" customFormat="false" ht="39" hidden="false" customHeight="false" outlineLevel="0" collapsed="false">
      <c r="A62" s="2" t="s">
        <v>41</v>
      </c>
    </row>
    <row r="64" customFormat="false" ht="26.25" hidden="false" customHeight="false" outlineLevel="0" collapsed="false">
      <c r="A64" s="13" t="s">
        <v>42</v>
      </c>
    </row>
    <row r="66" customFormat="false" ht="39" hidden="false" customHeight="false" outlineLevel="0" collapsed="false">
      <c r="A66" s="2" t="s">
        <v>43</v>
      </c>
    </row>
    <row r="68" customFormat="false" ht="66" hidden="false" customHeight="false" outlineLevel="0" collapsed="false">
      <c r="A68" s="13" t="s">
        <v>44</v>
      </c>
    </row>
    <row r="69" customFormat="false" ht="12.75" hidden="false" customHeight="false" outlineLevel="0" collapsed="false">
      <c r="A69" s="13"/>
    </row>
    <row r="70" customFormat="false" ht="12.75" hidden="false" customHeight="false" outlineLevel="0" collapsed="false">
      <c r="A70" s="8" t="s">
        <v>45</v>
      </c>
    </row>
    <row r="72" customFormat="false" ht="39" hidden="false" customHeight="false" outlineLevel="0" collapsed="false">
      <c r="A72" s="2" t="s">
        <v>46</v>
      </c>
    </row>
    <row r="74" customFormat="false" ht="39" hidden="false" customHeight="false" outlineLevel="0" collapsed="false">
      <c r="A74" s="2" t="s">
        <v>47</v>
      </c>
    </row>
    <row r="76" customFormat="false" ht="78.75" hidden="false" customHeight="false" outlineLevel="0" collapsed="false">
      <c r="A76" s="2" t="s">
        <v>48</v>
      </c>
    </row>
    <row r="78" customFormat="false" ht="66" hidden="false" customHeight="false" outlineLevel="0" collapsed="false">
      <c r="A78" s="13" t="s">
        <v>49</v>
      </c>
    </row>
    <row r="79" customFormat="false" ht="12.75" hidden="false" customHeight="false" outlineLevel="0" collapsed="false">
      <c r="A79" s="13"/>
    </row>
    <row r="80" customFormat="false" ht="39" hidden="false" customHeight="false" outlineLevel="0" collapsed="false">
      <c r="A80" s="13" t="s">
        <v>50</v>
      </c>
    </row>
    <row r="82" customFormat="false" ht="52.5" hidden="false" customHeight="false" outlineLevel="0" collapsed="false">
      <c r="A82" s="2" t="s">
        <v>51</v>
      </c>
    </row>
    <row r="84" customFormat="false" ht="12.75" hidden="false" customHeight="false" outlineLevel="0" collapsed="false">
      <c r="A84" s="8" t="s">
        <v>52</v>
      </c>
    </row>
    <row r="86" customFormat="false" ht="52.5" hidden="false" customHeight="false" outlineLevel="0" collapsed="false">
      <c r="A86" s="2" t="s">
        <v>53</v>
      </c>
    </row>
    <row r="88" customFormat="false" ht="52.5" hidden="false" customHeight="false" outlineLevel="0" collapsed="false">
      <c r="A88" s="2" t="s">
        <v>54</v>
      </c>
    </row>
    <row r="90" customFormat="false" ht="66" hidden="false" customHeight="false" outlineLevel="0" collapsed="false">
      <c r="A90" s="2" t="s">
        <v>55</v>
      </c>
    </row>
    <row r="92" customFormat="false" ht="52.5" hidden="false" customHeight="false" outlineLevel="0" collapsed="false">
      <c r="A92" s="13" t="s">
        <v>56</v>
      </c>
    </row>
    <row r="94" customFormat="false" ht="52.5" hidden="false" customHeight="false" outlineLevel="0" collapsed="false">
      <c r="A94" s="2" t="s">
        <v>57</v>
      </c>
    </row>
    <row r="96" customFormat="false" ht="12.75" hidden="false" customHeight="false" outlineLevel="0" collapsed="false">
      <c r="A96" s="8" t="s">
        <v>58</v>
      </c>
    </row>
    <row r="98" customFormat="false" ht="52.5" hidden="false" customHeight="false" outlineLevel="0" collapsed="false">
      <c r="A98" s="2" t="s">
        <v>59</v>
      </c>
    </row>
    <row r="100" s="16" customFormat="true" ht="12.75" hidden="false" customHeight="false" outlineLevel="0" collapsed="false">
      <c r="A100" s="15" t="s">
        <v>60</v>
      </c>
    </row>
    <row r="101" s="16" customFormat="true" ht="12.75" hidden="false" customHeight="false" outlineLevel="0" collapsed="false">
      <c r="A101" s="15"/>
    </row>
    <row r="102" s="16" customFormat="true" ht="78.75" hidden="false" customHeight="false" outlineLevel="0" collapsed="false">
      <c r="A102" s="17" t="s">
        <v>61</v>
      </c>
    </row>
  </sheetData>
  <hyperlinks>
    <hyperlink ref="A3" r:id="rId1" display="www.excel-skills.com"/>
  </hyperlinks>
  <printOptions headings="false" gridLines="false" gridLinesSet="true" horizontalCentered="false" verticalCentered="false"/>
  <pageMargins left="0.551388888888889" right="0.551388888888889" top="0.590277777777778" bottom="0.590277777777778" header="0.511811023622047" footer="0.39375"/>
  <pageSetup paperSize="9" scale="100" fitToWidth="1" fitToHeight="0" pageOrder="downThenOver" orientation="portrait" blackAndWhite="false" draft="false" cellComments="none" horizontalDpi="300" verticalDpi="300" copies="1"/>
  <headerFooter differentFirst="false" differentOddEven="false">
    <oddHeader/>
    <oddFooter>&amp;CPage &amp;P of &amp;N</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C12"/>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8.59375" defaultRowHeight="15.75" zeroHeight="false" outlineLevelRow="0" outlineLevelCol="0"/>
  <cols>
    <col collapsed="false" customWidth="true" hidden="false" outlineLevel="0" max="3" min="1" style="0" width="15.78"/>
  </cols>
  <sheetData>
    <row r="1" s="19" customFormat="true" ht="15.75" hidden="false" customHeight="true" outlineLevel="0" collapsed="false">
      <c r="A1" s="18" t="s">
        <v>62</v>
      </c>
    </row>
    <row r="2" s="19" customFormat="true" ht="15.75" hidden="false" customHeight="true" outlineLevel="0" collapsed="false">
      <c r="A2" s="20" t="s">
        <v>9</v>
      </c>
    </row>
    <row r="3" s="19" customFormat="true" ht="15.75" hidden="false" customHeight="true" outlineLevel="0" collapsed="false"/>
    <row r="4" s="19" customFormat="true" ht="15.75" hidden="false" customHeight="true" outlineLevel="0" collapsed="false">
      <c r="A4" s="19" t="s">
        <v>63</v>
      </c>
      <c r="B4" s="21" t="s">
        <v>64</v>
      </c>
      <c r="C4" s="21"/>
    </row>
    <row r="5" s="19" customFormat="true" ht="15.75" hidden="false" customHeight="true" outlineLevel="0" collapsed="false"/>
    <row r="6" s="22" customFormat="true" ht="15.75" hidden="false" customHeight="true" outlineLevel="0" collapsed="false">
      <c r="A6" s="22" t="s">
        <v>65</v>
      </c>
    </row>
    <row r="7" s="20" customFormat="true" ht="15.75" hidden="false" customHeight="true" outlineLevel="0" collapsed="false">
      <c r="A7" s="20" t="s">
        <v>66</v>
      </c>
      <c r="B7" s="20" t="s">
        <v>67</v>
      </c>
    </row>
    <row r="8" s="19" customFormat="true" ht="15.75" hidden="false" customHeight="true" outlineLevel="0" collapsed="false">
      <c r="A8" s="23" t="s">
        <v>68</v>
      </c>
      <c r="B8" s="24" t="n">
        <v>0.15</v>
      </c>
      <c r="C8" s="25"/>
    </row>
    <row r="9" s="19" customFormat="true" ht="15.75" hidden="false" customHeight="true" outlineLevel="0" collapsed="false">
      <c r="A9" s="23" t="s">
        <v>69</v>
      </c>
      <c r="B9" s="24" t="n">
        <v>0</v>
      </c>
      <c r="C9" s="25"/>
    </row>
    <row r="10" s="19" customFormat="true" ht="15.75" hidden="false" customHeight="true" outlineLevel="0" collapsed="false">
      <c r="A10" s="23" t="s">
        <v>70</v>
      </c>
      <c r="B10" s="24" t="n">
        <v>0</v>
      </c>
      <c r="C10" s="25"/>
    </row>
    <row r="11" s="19" customFormat="true" ht="15.75" hidden="false" customHeight="true" outlineLevel="0" collapsed="false">
      <c r="A11" s="20" t="s">
        <v>71</v>
      </c>
    </row>
    <row r="12" s="19" customFormat="true" ht="15.75" hidden="false" customHeight="true" outlineLevel="0" collapsed="false"/>
  </sheetData>
  <mergeCells count="1">
    <mergeCell ref="B4:C4"/>
  </mergeCells>
  <dataValidations count="1">
    <dataValidation allowBlank="true" error="The applicable tax percentage needs to be entered as a percentage value - only values between 0 and 1 are therefore accepted." errorStyle="stop" errorTitle="Invalid Tax %" operator="between" showDropDown="false" showErrorMessage="true" showInputMessage="true" sqref="B8:C10" type="decimal">
      <formula1>0</formula1>
      <formula2>1</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N95"/>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1328125" defaultRowHeight="15.75" zeroHeight="false" outlineLevelRow="0" outlineLevelCol="0"/>
  <cols>
    <col collapsed="false" customWidth="true" hidden="false" outlineLevel="0" max="1" min="1" style="26" width="14.66"/>
    <col collapsed="false" customWidth="true" hidden="false" outlineLevel="0" max="3" min="2" style="27" width="12.66"/>
    <col collapsed="false" customWidth="true" hidden="false" outlineLevel="0" max="4" min="4" style="28" width="25.44"/>
    <col collapsed="false" customWidth="true" hidden="false" outlineLevel="0" max="5" min="5" style="19" width="14.66"/>
    <col collapsed="false" customWidth="true" hidden="false" outlineLevel="0" max="6" min="6" style="19" width="26.22"/>
    <col collapsed="false" customWidth="true" hidden="false" outlineLevel="0" max="7" min="7" style="29" width="14.66"/>
    <col collapsed="false" customWidth="true" hidden="false" outlineLevel="0" max="8" min="8" style="30" width="14.66"/>
    <col collapsed="false" customWidth="true" hidden="false" outlineLevel="0" max="10" min="9" style="27" width="9.78"/>
    <col collapsed="false" customWidth="true" hidden="false" outlineLevel="0" max="13" min="11" style="29" width="14.66"/>
    <col collapsed="false" customWidth="true" hidden="false" outlineLevel="0" max="14" min="14" style="27" width="8.78"/>
    <col collapsed="false" customWidth="false" hidden="false" outlineLevel="0" max="1024" min="15" style="19" width="9.11"/>
  </cols>
  <sheetData>
    <row r="1" s="22" customFormat="true" ht="15.75" hidden="false" customHeight="true" outlineLevel="0" collapsed="false">
      <c r="A1" s="31" t="str">
        <f aca="false">Setup!$B$4</f>
        <v>Example (Pty) Limited</v>
      </c>
      <c r="B1" s="32"/>
      <c r="C1" s="32"/>
      <c r="D1" s="33"/>
      <c r="G1" s="19"/>
      <c r="H1" s="34"/>
      <c r="I1" s="35"/>
      <c r="J1" s="35"/>
      <c r="K1" s="29"/>
      <c r="L1" s="29"/>
      <c r="M1" s="29"/>
      <c r="N1" s="27"/>
    </row>
    <row r="2" customFormat="false" ht="15.75" hidden="false" customHeight="true" outlineLevel="0" collapsed="false">
      <c r="A2" s="36" t="s">
        <v>72</v>
      </c>
      <c r="H2" s="34"/>
      <c r="I2" s="35"/>
      <c r="J2" s="35"/>
    </row>
    <row r="3" customFormat="false" ht="15.75" hidden="false" customHeight="true" outlineLevel="0" collapsed="false">
      <c r="A3" s="37" t="s">
        <v>73</v>
      </c>
      <c r="G3" s="38" t="n">
        <f aca="false">SUBTOTAL(109,Amount)</f>
        <v>858.62</v>
      </c>
      <c r="H3" s="39"/>
      <c r="K3" s="38" t="n">
        <f aca="false">SUBTOTAL(109,AmountTax1)</f>
        <v>-2000.84869565217</v>
      </c>
      <c r="L3" s="38" t="n">
        <f aca="false" t="array" ref="L3:L3">SUBTOTAL(109,AmountTax2)</f>
        <v>0</v>
      </c>
      <c r="M3" s="38" t="n">
        <f aca="false">SUBTOTAL(109,AmountExcl)</f>
        <v>2859.46869565217</v>
      </c>
    </row>
    <row r="4" s="48" customFormat="true" ht="24.75" hidden="false" customHeight="false" outlineLevel="0" collapsed="false">
      <c r="A4" s="40" t="s">
        <v>74</v>
      </c>
      <c r="B4" s="41" t="s">
        <v>75</v>
      </c>
      <c r="C4" s="41" t="s">
        <v>76</v>
      </c>
      <c r="D4" s="42" t="s">
        <v>77</v>
      </c>
      <c r="E4" s="43" t="s">
        <v>78</v>
      </c>
      <c r="F4" s="43" t="s">
        <v>79</v>
      </c>
      <c r="G4" s="44" t="s">
        <v>80</v>
      </c>
      <c r="H4" s="45" t="s">
        <v>81</v>
      </c>
      <c r="I4" s="46" t="s">
        <v>82</v>
      </c>
      <c r="J4" s="46" t="s">
        <v>83</v>
      </c>
      <c r="K4" s="47" t="s">
        <v>84</v>
      </c>
      <c r="L4" s="47" t="s">
        <v>85</v>
      </c>
      <c r="M4" s="47" t="s">
        <v>86</v>
      </c>
      <c r="N4" s="47" t="s">
        <v>87</v>
      </c>
    </row>
    <row r="5" customFormat="false" ht="15.75" hidden="false" customHeight="true" outlineLevel="0" collapsed="false">
      <c r="A5" s="26" t="n">
        <v>43889</v>
      </c>
      <c r="B5" s="27" t="n">
        <v>0</v>
      </c>
      <c r="C5" s="27" t="n">
        <v>0</v>
      </c>
      <c r="D5" s="28" t="s">
        <v>88</v>
      </c>
      <c r="E5" s="49" t="s">
        <v>89</v>
      </c>
      <c r="F5" s="19" t="s">
        <v>90</v>
      </c>
      <c r="G5" s="29" t="n">
        <v>650</v>
      </c>
      <c r="H5" s="30" t="s">
        <v>91</v>
      </c>
      <c r="I5" s="27" t="s">
        <v>70</v>
      </c>
      <c r="J5" s="27" t="s">
        <v>70</v>
      </c>
      <c r="K5" s="29" t="n">
        <f aca="true">$G5/(1+IF(ISERROR($I5),0,IF(ISNA(MATCH($I5,TaxCode,0)),0,OFFSET(Setup!$B$7,MATCH($I5,TaxCode,0),0,1,1)))+IF(ISERROR($J5),0,IF(ISNA(MATCH($J5,TaxCode,0)),0,OFFSET(Setup!$B$7,MATCH($J5,TaxCode,0),0,1,1))))*IF(ISERROR($I5),0,IF(ISNA(MATCH($I5,TaxCode,0)),0,OFFSET(Setup!$B$7,MATCH($I5,TaxCode,0),0,1,1)))</f>
        <v>0</v>
      </c>
      <c r="L5" s="29" t="n">
        <f aca="true">$G5/(1+IF(ISERROR($I5),0,IF(ISNA(MATCH($I5,TaxCode,0)),0,OFFSET(Setup!$B$7,MATCH($I5,TaxCode,0),0,1,1)))+IF(ISERROR($J5),0,IF(ISNA(MATCH($J5,TaxCode,0)),0,OFFSET(Setup!$B$7,MATCH($J5,TaxCode,0),0,1,1))))*IF(ISERROR($J5),0,IF(ISNA(MATCH($J5,TaxCode,0)),0,OFFSET(Setup!$B$7,MATCH($J5,TaxCode,0),0,1,1)))</f>
        <v>0</v>
      </c>
      <c r="M5" s="29" t="n">
        <f aca="false" t="array" ref="M5:M5">G5-IF(TaxCount=2,SUM($K5:$L5),$K5:$K5)</f>
        <v>650</v>
      </c>
      <c r="N5" s="27" t="str">
        <f aca="true">IF(AND($G5&gt;0,$H5&lt;&gt;"BANK")=TRUE(),"E1",IF(AND($G5&lt;0,$H5="BANK")=TRUE(),"E1",IF(AND(ISNA(VLOOKUP($H5,AccountNo,1,0))=TRUE(),ISBLANK($H5)=FALSE())=TRUE(),"E2","-")))</f>
        <v>-</v>
      </c>
    </row>
    <row r="6" customFormat="false" ht="15.75" hidden="false" customHeight="true" outlineLevel="0" collapsed="false">
      <c r="A6" s="26" t="n">
        <v>43893</v>
      </c>
      <c r="B6" s="27" t="n">
        <v>1201</v>
      </c>
      <c r="C6" s="27" t="n">
        <v>54</v>
      </c>
      <c r="D6" s="28" t="s">
        <v>92</v>
      </c>
      <c r="E6" s="49" t="s">
        <v>93</v>
      </c>
      <c r="F6" s="19" t="s">
        <v>94</v>
      </c>
      <c r="G6" s="29" t="n">
        <v>-23.94</v>
      </c>
      <c r="H6" s="30" t="s">
        <v>95</v>
      </c>
      <c r="I6" s="27" t="s">
        <v>68</v>
      </c>
      <c r="J6" s="27" t="s">
        <v>70</v>
      </c>
      <c r="K6" s="29" t="n">
        <f aca="true">$G6/(1+IF(ISERROR($I6),0,IF(ISNA(MATCH($I6,TaxCode,0)),0,OFFSET(Setup!$B$7,MATCH($I6,TaxCode,0),0,1,1)))+IF(ISERROR($J6),0,IF(ISNA(MATCH($J6,TaxCode,0)),0,OFFSET(Setup!$B$7,MATCH($J6,TaxCode,0),0,1,1))))*IF(ISERROR($I6),0,IF(ISNA(MATCH($I6,TaxCode,0)),0,OFFSET(Setup!$B$7,MATCH($I6,TaxCode,0),0,1,1)))</f>
        <v>-3.12260869565217</v>
      </c>
      <c r="L6" s="29" t="n">
        <f aca="true">$G6/(1+IF(ISERROR($I6),0,IF(ISNA(MATCH($I6,TaxCode,0)),0,OFFSET(Setup!$B$7,MATCH($I6,TaxCode,0),0,1,1)))+IF(ISERROR($J6),0,IF(ISNA(MATCH($J6,TaxCode,0)),0,OFFSET(Setup!$B$7,MATCH($J6,TaxCode,0),0,1,1))))*IF(ISERROR($J6),0,IF(ISNA(MATCH($J6,TaxCode,0)),0,OFFSET(Setup!$B$7,MATCH($J6,TaxCode,0),0,1,1)))</f>
        <v>-0</v>
      </c>
      <c r="M6" s="29" t="n">
        <f aca="false" t="array" ref="M6:M6">G6-IF(TaxCount=2,SUM($K6:$L6),$K6:$K6)</f>
        <v>-20.8173913043478</v>
      </c>
      <c r="N6" s="27" t="str">
        <f aca="true">IF(AND($G6&gt;0,$H6&lt;&gt;"BANK")=TRUE(),"E1",IF(AND($G6&lt;0,$H6="BANK")=TRUE(),"E1",IF(AND(ISNA(VLOOKUP($H6,AccountNo,1,0))=TRUE(),ISBLANK($H6)=FALSE())=TRUE(),"E2","-")))</f>
        <v>-</v>
      </c>
    </row>
    <row r="7" customFormat="false" ht="15.75" hidden="false" customHeight="true" outlineLevel="0" collapsed="false">
      <c r="A7" s="26" t="n">
        <v>43895</v>
      </c>
      <c r="B7" s="27" t="n">
        <v>1201</v>
      </c>
      <c r="C7" s="27" t="n">
        <v>55</v>
      </c>
      <c r="D7" s="28" t="s">
        <v>96</v>
      </c>
      <c r="E7" s="49" t="s">
        <v>97</v>
      </c>
      <c r="F7" s="19" t="s">
        <v>98</v>
      </c>
      <c r="G7" s="29" t="n">
        <v>-148.2</v>
      </c>
      <c r="H7" s="30" t="s">
        <v>99</v>
      </c>
      <c r="I7" s="27" t="s">
        <v>68</v>
      </c>
      <c r="J7" s="27" t="s">
        <v>70</v>
      </c>
      <c r="K7" s="29" t="n">
        <f aca="true">$G7/(1+IF(ISERROR($I7),0,IF(ISNA(MATCH($I7,TaxCode,0)),0,OFFSET(Setup!$B$7,MATCH($I7,TaxCode,0),0,1,1)))+IF(ISERROR($J7),0,IF(ISNA(MATCH($J7,TaxCode,0)),0,OFFSET(Setup!$B$7,MATCH($J7,TaxCode,0),0,1,1))))*IF(ISERROR($I7),0,IF(ISNA(MATCH($I7,TaxCode,0)),0,OFFSET(Setup!$B$7,MATCH($I7,TaxCode,0),0,1,1)))</f>
        <v>-19.3304347826087</v>
      </c>
      <c r="L7" s="29" t="n">
        <f aca="true">$G7/(1+IF(ISERROR($I7),0,IF(ISNA(MATCH($I7,TaxCode,0)),0,OFFSET(Setup!$B$7,MATCH($I7,TaxCode,0),0,1,1)))+IF(ISERROR($J7),0,IF(ISNA(MATCH($J7,TaxCode,0)),0,OFFSET(Setup!$B$7,MATCH($J7,TaxCode,0),0,1,1))))*IF(ISERROR($J7),0,IF(ISNA(MATCH($J7,TaxCode,0)),0,OFFSET(Setup!$B$7,MATCH($J7,TaxCode,0),0,1,1)))</f>
        <v>-0</v>
      </c>
      <c r="M7" s="29" t="n">
        <f aca="false" t="array" ref="M7:M7">G7-IF(TaxCount=2,SUM($K7:$L7),$K7:$K7)</f>
        <v>-128.869565217391</v>
      </c>
      <c r="N7" s="27" t="str">
        <f aca="true">IF(AND($G7&gt;0,$H7&lt;&gt;"BANK")=TRUE(),"E1",IF(AND($G7&lt;0,$H7="BANK")=TRUE(),"E1",IF(AND(ISNA(VLOOKUP($H7,AccountNo,1,0))=TRUE(),ISBLANK($H7)=FALSE())=TRUE(),"E2","-")))</f>
        <v>-</v>
      </c>
    </row>
    <row r="8" customFormat="false" ht="15.75" hidden="false" customHeight="true" outlineLevel="0" collapsed="false">
      <c r="A8" s="26" t="n">
        <v>43905</v>
      </c>
      <c r="B8" s="27" t="n">
        <v>1201</v>
      </c>
      <c r="C8" s="27" t="n">
        <v>56</v>
      </c>
      <c r="D8" s="28" t="s">
        <v>100</v>
      </c>
      <c r="E8" s="19" t="s">
        <v>93</v>
      </c>
      <c r="F8" s="19" t="s">
        <v>101</v>
      </c>
      <c r="G8" s="29" t="n">
        <v>-363.66</v>
      </c>
      <c r="H8" s="30" t="s">
        <v>102</v>
      </c>
      <c r="I8" s="27" t="s">
        <v>68</v>
      </c>
      <c r="J8" s="27" t="s">
        <v>70</v>
      </c>
      <c r="K8" s="29" t="n">
        <f aca="true">$G8/(1+IF(ISERROR($I8),0,IF(ISNA(MATCH($I8,TaxCode,0)),0,OFFSET(Setup!$B$7,MATCH($I8,TaxCode,0),0,1,1)))+IF(ISERROR($J8),0,IF(ISNA(MATCH($J8,TaxCode,0)),0,OFFSET(Setup!$B$7,MATCH($J8,TaxCode,0),0,1,1))))*IF(ISERROR($I8),0,IF(ISNA(MATCH($I8,TaxCode,0)),0,OFFSET(Setup!$B$7,MATCH($I8,TaxCode,0),0,1,1)))</f>
        <v>-47.4339130434783</v>
      </c>
      <c r="L8" s="29" t="n">
        <f aca="true">$G8/(1+IF(ISERROR($I8),0,IF(ISNA(MATCH($I8,TaxCode,0)),0,OFFSET(Setup!$B$7,MATCH($I8,TaxCode,0),0,1,1)))+IF(ISERROR($J8),0,IF(ISNA(MATCH($J8,TaxCode,0)),0,OFFSET(Setup!$B$7,MATCH($J8,TaxCode,0),0,1,1))))*IF(ISERROR($J8),0,IF(ISNA(MATCH($J8,TaxCode,0)),0,OFFSET(Setup!$B$7,MATCH($J8,TaxCode,0),0,1,1)))</f>
        <v>-0</v>
      </c>
      <c r="M8" s="29" t="n">
        <f aca="false" t="array" ref="M8:M8">G8-IF(TaxCount=2,SUM($K8:$L8),$K8:$K8)</f>
        <v>-316.226086956522</v>
      </c>
      <c r="N8" s="27" t="str">
        <f aca="true">IF(AND($G8&gt;0,$H8&lt;&gt;"BANK")=TRUE(),"E1",IF(AND($G8&lt;0,$H8="BANK")=TRUE(),"E1",IF(AND(ISNA(VLOOKUP($H8,AccountNo,1,0))=TRUE(),ISBLANK($H8)=FALSE())=TRUE(),"E2","-")))</f>
        <v>-</v>
      </c>
    </row>
    <row r="9" customFormat="false" ht="15.75" hidden="false" customHeight="true" outlineLevel="0" collapsed="false">
      <c r="A9" s="26" t="n">
        <v>43909</v>
      </c>
      <c r="B9" s="27" t="n">
        <v>1201</v>
      </c>
      <c r="C9" s="27" t="n">
        <v>57</v>
      </c>
      <c r="D9" s="28" t="s">
        <v>96</v>
      </c>
      <c r="E9" s="49" t="s">
        <v>103</v>
      </c>
      <c r="F9" s="19" t="s">
        <v>98</v>
      </c>
      <c r="G9" s="29" t="n">
        <v>-148.2</v>
      </c>
      <c r="H9" s="30" t="s">
        <v>99</v>
      </c>
      <c r="I9" s="27" t="s">
        <v>68</v>
      </c>
      <c r="J9" s="27" t="s">
        <v>70</v>
      </c>
      <c r="K9" s="29" t="n">
        <f aca="true">$G9/(1+IF(ISERROR($I9),0,IF(ISNA(MATCH($I9,TaxCode,0)),0,OFFSET(Setup!$B$7,MATCH($I9,TaxCode,0),0,1,1)))+IF(ISERROR($J9),0,IF(ISNA(MATCH($J9,TaxCode,0)),0,OFFSET(Setup!$B$7,MATCH($J9,TaxCode,0),0,1,1))))*IF(ISERROR($I9),0,IF(ISNA(MATCH($I9,TaxCode,0)),0,OFFSET(Setup!$B$7,MATCH($I9,TaxCode,0),0,1,1)))</f>
        <v>-19.3304347826087</v>
      </c>
      <c r="L9" s="29" t="n">
        <f aca="true">$G9/(1+IF(ISERROR($I9),0,IF(ISNA(MATCH($I9,TaxCode,0)),0,OFFSET(Setup!$B$7,MATCH($I9,TaxCode,0),0,1,1)))+IF(ISERROR($J9),0,IF(ISNA(MATCH($J9,TaxCode,0)),0,OFFSET(Setup!$B$7,MATCH($J9,TaxCode,0),0,1,1))))*IF(ISERROR($J9),0,IF(ISNA(MATCH($J9,TaxCode,0)),0,OFFSET(Setup!$B$7,MATCH($J9,TaxCode,0),0,1,1)))</f>
        <v>-0</v>
      </c>
      <c r="M9" s="29" t="n">
        <f aca="false" t="array" ref="M9:M9">G9-IF(TaxCount=2,SUM($K9:$L9),$K9:$K9)</f>
        <v>-128.869565217391</v>
      </c>
      <c r="N9" s="27" t="str">
        <f aca="true">IF(AND($G9&gt;0,$H9&lt;&gt;"BANK")=TRUE(),"E1",IF(AND($G9&lt;0,$H9="BANK")=TRUE(),"E1",IF(AND(ISNA(VLOOKUP($H9,AccountNo,1,0))=TRUE(),ISBLANK($H9)=FALSE())=TRUE(),"E2","-")))</f>
        <v>-</v>
      </c>
    </row>
    <row r="10" customFormat="false" ht="15.75" hidden="false" customHeight="true" outlineLevel="0" collapsed="false">
      <c r="A10" s="26" t="n">
        <v>43915</v>
      </c>
      <c r="B10" s="27" t="n">
        <v>1201</v>
      </c>
      <c r="C10" s="27" t="n">
        <v>58</v>
      </c>
      <c r="D10" s="28" t="s">
        <v>104</v>
      </c>
      <c r="E10" s="49" t="s">
        <v>93</v>
      </c>
      <c r="F10" s="19" t="s">
        <v>105</v>
      </c>
      <c r="G10" s="29" t="n">
        <v>-342</v>
      </c>
      <c r="H10" s="30" t="s">
        <v>106</v>
      </c>
      <c r="I10" s="27" t="s">
        <v>70</v>
      </c>
      <c r="J10" s="27" t="s">
        <v>70</v>
      </c>
      <c r="K10" s="29" t="n">
        <f aca="true">$G10/(1+IF(ISERROR($I10),0,IF(ISNA(MATCH($I10,TaxCode,0)),0,OFFSET(Setup!$B$7,MATCH($I10,TaxCode,0),0,1,1)))+IF(ISERROR($J10),0,IF(ISNA(MATCH($J10,TaxCode,0)),0,OFFSET(Setup!$B$7,MATCH($J10,TaxCode,0),0,1,1))))*IF(ISERROR($I10),0,IF(ISNA(MATCH($I10,TaxCode,0)),0,OFFSET(Setup!$B$7,MATCH($I10,TaxCode,0),0,1,1)))</f>
        <v>-0</v>
      </c>
      <c r="L10" s="29" t="n">
        <f aca="true">$G10/(1+IF(ISERROR($I10),0,IF(ISNA(MATCH($I10,TaxCode,0)),0,OFFSET(Setup!$B$7,MATCH($I10,TaxCode,0),0,1,1)))+IF(ISERROR($J10),0,IF(ISNA(MATCH($J10,TaxCode,0)),0,OFFSET(Setup!$B$7,MATCH($J10,TaxCode,0),0,1,1))))*IF(ISERROR($J10),0,IF(ISNA(MATCH($J10,TaxCode,0)),0,OFFSET(Setup!$B$7,MATCH($J10,TaxCode,0),0,1,1)))</f>
        <v>-0</v>
      </c>
      <c r="M10" s="29" t="n">
        <f aca="false" t="array" ref="M10:M10">G10-IF(TaxCount=2,SUM($K10:$L10),$K10:$K10)</f>
        <v>-342</v>
      </c>
      <c r="N10" s="27" t="str">
        <f aca="true">IF(AND($G10&gt;0,$H10&lt;&gt;"BANK")=TRUE(),"E1",IF(AND($G10&lt;0,$H10="BANK")=TRUE(),"E1",IF(AND(ISNA(VLOOKUP($H10,AccountNo,1,0))=TRUE(),ISBLANK($H10)=FALSE())=TRUE(),"E2","-")))</f>
        <v>-</v>
      </c>
    </row>
    <row r="11" customFormat="false" ht="15.75" hidden="false" customHeight="true" outlineLevel="0" collapsed="false">
      <c r="A11" s="26" t="n">
        <v>43921</v>
      </c>
      <c r="B11" s="27" t="n">
        <v>0</v>
      </c>
      <c r="C11" s="27" t="n">
        <v>0</v>
      </c>
      <c r="D11" s="28" t="s">
        <v>107</v>
      </c>
      <c r="E11" s="19" t="s">
        <v>93</v>
      </c>
      <c r="F11" s="19" t="s">
        <v>108</v>
      </c>
      <c r="G11" s="29" t="n">
        <v>1140</v>
      </c>
      <c r="H11" s="30" t="s">
        <v>91</v>
      </c>
      <c r="I11" s="27" t="s">
        <v>70</v>
      </c>
      <c r="J11" s="27" t="s">
        <v>70</v>
      </c>
      <c r="K11" s="29" t="n">
        <f aca="true">$G11/(1+IF(ISERROR($I11),0,IF(ISNA(MATCH($I11,TaxCode,0)),0,OFFSET(Setup!$B$7,MATCH($I11,TaxCode,0),0,1,1)))+IF(ISERROR($J11),0,IF(ISNA(MATCH($J11,TaxCode,0)),0,OFFSET(Setup!$B$7,MATCH($J11,TaxCode,0),0,1,1))))*IF(ISERROR($I11),0,IF(ISNA(MATCH($I11,TaxCode,0)),0,OFFSET(Setup!$B$7,MATCH($I11,TaxCode,0),0,1,1)))</f>
        <v>0</v>
      </c>
      <c r="L11" s="29" t="n">
        <f aca="true">$G11/(1+IF(ISERROR($I11),0,IF(ISNA(MATCH($I11,TaxCode,0)),0,OFFSET(Setup!$B$7,MATCH($I11,TaxCode,0),0,1,1)))+IF(ISERROR($J11),0,IF(ISNA(MATCH($J11,TaxCode,0)),0,OFFSET(Setup!$B$7,MATCH($J11,TaxCode,0),0,1,1))))*IF(ISERROR($J11),0,IF(ISNA(MATCH($J11,TaxCode,0)),0,OFFSET(Setup!$B$7,MATCH($J11,TaxCode,0),0,1,1)))</f>
        <v>0</v>
      </c>
      <c r="M11" s="29" t="n">
        <f aca="false" t="array" ref="M11:M11">G11-IF(TaxCount=2,SUM($K11:$L11),$K11:$K11)</f>
        <v>1140</v>
      </c>
      <c r="N11" s="27" t="str">
        <f aca="true">IF(AND($G11&gt;0,$H11&lt;&gt;"BANK")=TRUE(),"E1",IF(AND($G11&lt;0,$H11="BANK")=TRUE(),"E1",IF(AND(ISNA(VLOOKUP($H11,AccountNo,1,0))=TRUE(),ISBLANK($H11)=FALSE())=TRUE(),"E2","-")))</f>
        <v>-</v>
      </c>
    </row>
    <row r="12" customFormat="false" ht="15.75" hidden="false" customHeight="true" outlineLevel="0" collapsed="false">
      <c r="A12" s="26" t="n">
        <v>43923</v>
      </c>
      <c r="B12" s="27" t="n">
        <v>1202</v>
      </c>
      <c r="C12" s="27" t="n">
        <v>59</v>
      </c>
      <c r="D12" s="28" t="s">
        <v>96</v>
      </c>
      <c r="E12" s="49" t="s">
        <v>109</v>
      </c>
      <c r="F12" s="19" t="s">
        <v>98</v>
      </c>
      <c r="G12" s="29" t="n">
        <v>-148.2</v>
      </c>
      <c r="H12" s="30" t="s">
        <v>99</v>
      </c>
      <c r="I12" s="27" t="s">
        <v>68</v>
      </c>
      <c r="J12" s="27" t="s">
        <v>70</v>
      </c>
      <c r="K12" s="29" t="n">
        <f aca="true">$G12/(1+IF(ISERROR($I12),0,IF(ISNA(MATCH($I12,TaxCode,0)),0,OFFSET(Setup!$B$7,MATCH($I12,TaxCode,0),0,1,1)))+IF(ISERROR($J12),0,IF(ISNA(MATCH($J12,TaxCode,0)),0,OFFSET(Setup!$B$7,MATCH($J12,TaxCode,0),0,1,1))))*IF(ISERROR($I12),0,IF(ISNA(MATCH($I12,TaxCode,0)),0,OFFSET(Setup!$B$7,MATCH($I12,TaxCode,0),0,1,1)))</f>
        <v>-19.3304347826087</v>
      </c>
      <c r="L12" s="29" t="n">
        <f aca="true">$G12/(1+IF(ISERROR($I12),0,IF(ISNA(MATCH($I12,TaxCode,0)),0,OFFSET(Setup!$B$7,MATCH($I12,TaxCode,0),0,1,1)))+IF(ISERROR($J12),0,IF(ISNA(MATCH($J12,TaxCode,0)),0,OFFSET(Setup!$B$7,MATCH($J12,TaxCode,0),0,1,1))))*IF(ISERROR($J12),0,IF(ISNA(MATCH($J12,TaxCode,0)),0,OFFSET(Setup!$B$7,MATCH($J12,TaxCode,0),0,1,1)))</f>
        <v>-0</v>
      </c>
      <c r="M12" s="29" t="n">
        <f aca="false" t="array" ref="M12:M12">G12-IF(TaxCount=2,SUM($K12:$L12),$K12:$K12)</f>
        <v>-128.869565217391</v>
      </c>
      <c r="N12" s="27" t="str">
        <f aca="true">IF(AND($G12&gt;0,$H12&lt;&gt;"BANK")=TRUE(),"E1",IF(AND($G12&lt;0,$H12="BANK")=TRUE(),"E1",IF(AND(ISNA(VLOOKUP($H12,AccountNo,1,0))=TRUE(),ISBLANK($H12)=FALSE())=TRUE(),"E2","-")))</f>
        <v>-</v>
      </c>
    </row>
    <row r="13" customFormat="false" ht="15.75" hidden="false" customHeight="true" outlineLevel="0" collapsed="false">
      <c r="A13" s="26" t="n">
        <v>43925</v>
      </c>
      <c r="B13" s="27" t="n">
        <v>1202</v>
      </c>
      <c r="C13" s="27" t="n">
        <v>60</v>
      </c>
      <c r="D13" s="28" t="s">
        <v>92</v>
      </c>
      <c r="E13" s="19" t="s">
        <v>93</v>
      </c>
      <c r="F13" s="19" t="s">
        <v>94</v>
      </c>
      <c r="G13" s="29" t="n">
        <v>-38.76</v>
      </c>
      <c r="H13" s="30" t="s">
        <v>95</v>
      </c>
      <c r="I13" s="27" t="s">
        <v>68</v>
      </c>
      <c r="J13" s="27" t="s">
        <v>70</v>
      </c>
      <c r="K13" s="29" t="n">
        <f aca="true">$G13/(1+IF(ISERROR($I13),0,IF(ISNA(MATCH($I13,TaxCode,0)),0,OFFSET(Setup!$B$7,MATCH($I13,TaxCode,0),0,1,1)))+IF(ISERROR($J13),0,IF(ISNA(MATCH($J13,TaxCode,0)),0,OFFSET(Setup!$B$7,MATCH($J13,TaxCode,0),0,1,1))))*IF(ISERROR($I13),0,IF(ISNA(MATCH($I13,TaxCode,0)),0,OFFSET(Setup!$B$7,MATCH($I13,TaxCode,0),0,1,1)))</f>
        <v>-5.05565217391304</v>
      </c>
      <c r="L13" s="29" t="n">
        <f aca="true">$G13/(1+IF(ISERROR($I13),0,IF(ISNA(MATCH($I13,TaxCode,0)),0,OFFSET(Setup!$B$7,MATCH($I13,TaxCode,0),0,1,1)))+IF(ISERROR($J13),0,IF(ISNA(MATCH($J13,TaxCode,0)),0,OFFSET(Setup!$B$7,MATCH($J13,TaxCode,0),0,1,1))))*IF(ISERROR($J13),0,IF(ISNA(MATCH($J13,TaxCode,0)),0,OFFSET(Setup!$B$7,MATCH($J13,TaxCode,0),0,1,1)))</f>
        <v>-0</v>
      </c>
      <c r="M13" s="29" t="n">
        <f aca="false" t="array" ref="M13:M13">G13-IF(TaxCount=2,SUM($K13:$L13),$K13:$K13)</f>
        <v>-33.7043478260869</v>
      </c>
      <c r="N13" s="27" t="str">
        <f aca="true">IF(AND($G13&gt;0,$H13&lt;&gt;"BANK")=TRUE(),"E1",IF(AND($G13&lt;0,$H13="BANK")=TRUE(),"E1",IF(AND(ISNA(VLOOKUP($H13,AccountNo,1,0))=TRUE(),ISBLANK($H13)=FALSE())=TRUE(),"E2","-")))</f>
        <v>-</v>
      </c>
    </row>
    <row r="14" customFormat="false" ht="15.75" hidden="false" customHeight="true" outlineLevel="0" collapsed="false">
      <c r="A14" s="26" t="n">
        <v>43935</v>
      </c>
      <c r="B14" s="27" t="n">
        <v>1202</v>
      </c>
      <c r="C14" s="27" t="n">
        <v>61</v>
      </c>
      <c r="D14" s="28" t="s">
        <v>110</v>
      </c>
      <c r="E14" s="19" t="s">
        <v>111</v>
      </c>
      <c r="F14" s="19" t="s">
        <v>112</v>
      </c>
      <c r="G14" s="29" t="n">
        <v>-640.68</v>
      </c>
      <c r="H14" s="30" t="s">
        <v>113</v>
      </c>
      <c r="I14" s="27" t="s">
        <v>68</v>
      </c>
      <c r="J14" s="27" t="s">
        <v>70</v>
      </c>
      <c r="K14" s="29" t="n">
        <f aca="true">$G14/(1+IF(ISERROR($I14),0,IF(ISNA(MATCH($I14,TaxCode,0)),0,OFFSET(Setup!$B$7,MATCH($I14,TaxCode,0),0,1,1)))+IF(ISERROR($J14),0,IF(ISNA(MATCH($J14,TaxCode,0)),0,OFFSET(Setup!$B$7,MATCH($J14,TaxCode,0),0,1,1))))*IF(ISERROR($I14),0,IF(ISNA(MATCH($I14,TaxCode,0)),0,OFFSET(Setup!$B$7,MATCH($I14,TaxCode,0),0,1,1)))</f>
        <v>-83.5669565217391</v>
      </c>
      <c r="L14" s="29" t="n">
        <f aca="true">$G14/(1+IF(ISERROR($I14),0,IF(ISNA(MATCH($I14,TaxCode,0)),0,OFFSET(Setup!$B$7,MATCH($I14,TaxCode,0),0,1,1)))+IF(ISERROR($J14),0,IF(ISNA(MATCH($J14,TaxCode,0)),0,OFFSET(Setup!$B$7,MATCH($J14,TaxCode,0),0,1,1))))*IF(ISERROR($J14),0,IF(ISNA(MATCH($J14,TaxCode,0)),0,OFFSET(Setup!$B$7,MATCH($J14,TaxCode,0),0,1,1)))</f>
        <v>-0</v>
      </c>
      <c r="M14" s="29" t="n">
        <f aca="false" t="array" ref="M14:M14">G14-IF(TaxCount=2,SUM($K14:$L14),$K14:$K14)</f>
        <v>-557.113043478261</v>
      </c>
      <c r="N14" s="27" t="str">
        <f aca="true">IF(AND($G14&gt;0,$H14&lt;&gt;"BANK")=TRUE(),"E1",IF(AND($G14&lt;0,$H14="BANK")=TRUE(),"E1",IF(AND(ISNA(VLOOKUP($H14,AccountNo,1,0))=TRUE(),ISBLANK($H14)=FALSE())=TRUE(),"E2","-")))</f>
        <v>-</v>
      </c>
    </row>
    <row r="15" customFormat="false" ht="15.75" hidden="false" customHeight="true" outlineLevel="0" collapsed="false">
      <c r="A15" s="26" t="n">
        <v>43936</v>
      </c>
      <c r="B15" s="27" t="n">
        <v>1202</v>
      </c>
      <c r="C15" s="27" t="n">
        <v>62</v>
      </c>
      <c r="D15" s="28" t="s">
        <v>100</v>
      </c>
      <c r="E15" s="19" t="s">
        <v>93</v>
      </c>
      <c r="F15" s="19" t="s">
        <v>101</v>
      </c>
      <c r="G15" s="29" t="n">
        <v>-216.6</v>
      </c>
      <c r="H15" s="30" t="s">
        <v>102</v>
      </c>
      <c r="I15" s="27" t="s">
        <v>68</v>
      </c>
      <c r="J15" s="27" t="s">
        <v>70</v>
      </c>
      <c r="K15" s="29" t="n">
        <f aca="true">$G15/(1+IF(ISERROR($I15),0,IF(ISNA(MATCH($I15,TaxCode,0)),0,OFFSET(Setup!$B$7,MATCH($I15,TaxCode,0),0,1,1)))+IF(ISERROR($J15),0,IF(ISNA(MATCH($J15,TaxCode,0)),0,OFFSET(Setup!$B$7,MATCH($J15,TaxCode,0),0,1,1))))*IF(ISERROR($I15),0,IF(ISNA(MATCH($I15,TaxCode,0)),0,OFFSET(Setup!$B$7,MATCH($I15,TaxCode,0),0,1,1)))</f>
        <v>-28.2521739130435</v>
      </c>
      <c r="L15" s="29" t="n">
        <f aca="true">$G15/(1+IF(ISERROR($I15),0,IF(ISNA(MATCH($I15,TaxCode,0)),0,OFFSET(Setup!$B$7,MATCH($I15,TaxCode,0),0,1,1)))+IF(ISERROR($J15),0,IF(ISNA(MATCH($J15,TaxCode,0)),0,OFFSET(Setup!$B$7,MATCH($J15,TaxCode,0),0,1,1))))*IF(ISERROR($J15),0,IF(ISNA(MATCH($J15,TaxCode,0)),0,OFFSET(Setup!$B$7,MATCH($J15,TaxCode,0),0,1,1)))</f>
        <v>-0</v>
      </c>
      <c r="M15" s="29" t="n">
        <f aca="false" t="array" ref="M15:M15">G15-IF(TaxCount=2,SUM($K15:$L15),$K15:$K15)</f>
        <v>-188.347826086957</v>
      </c>
      <c r="N15" s="27" t="str">
        <f aca="true">IF(AND($G15&gt;0,$H15&lt;&gt;"BANK")=TRUE(),"E1",IF(AND($G15&lt;0,$H15="BANK")=TRUE(),"E1",IF(AND(ISNA(VLOOKUP($H15,AccountNo,1,0))=TRUE(),ISBLANK($H15)=FALSE())=TRUE(),"E2","-")))</f>
        <v>-</v>
      </c>
    </row>
    <row r="16" customFormat="false" ht="15.75" hidden="false" customHeight="true" outlineLevel="0" collapsed="false">
      <c r="A16" s="26" t="n">
        <v>43937</v>
      </c>
      <c r="B16" s="27" t="n">
        <v>1202</v>
      </c>
      <c r="C16" s="27" t="n">
        <v>63</v>
      </c>
      <c r="D16" s="28" t="s">
        <v>114</v>
      </c>
      <c r="E16" s="19" t="s">
        <v>93</v>
      </c>
      <c r="F16" s="19" t="s">
        <v>115</v>
      </c>
      <c r="G16" s="29" t="n">
        <v>-241.68</v>
      </c>
      <c r="H16" s="30" t="s">
        <v>116</v>
      </c>
      <c r="I16" s="27" t="s">
        <v>68</v>
      </c>
      <c r="J16" s="27" t="s">
        <v>70</v>
      </c>
      <c r="K16" s="29" t="n">
        <f aca="true">$G16/(1+IF(ISERROR($I16),0,IF(ISNA(MATCH($I16,TaxCode,0)),0,OFFSET(Setup!$B$7,MATCH($I16,TaxCode,0),0,1,1)))+IF(ISERROR($J16),0,IF(ISNA(MATCH($J16,TaxCode,0)),0,OFFSET(Setup!$B$7,MATCH($J16,TaxCode,0),0,1,1))))*IF(ISERROR($I16),0,IF(ISNA(MATCH($I16,TaxCode,0)),0,OFFSET(Setup!$B$7,MATCH($I16,TaxCode,0),0,1,1)))</f>
        <v>-31.5234782608696</v>
      </c>
      <c r="L16" s="29" t="n">
        <f aca="true">$G16/(1+IF(ISERROR($I16),0,IF(ISNA(MATCH($I16,TaxCode,0)),0,OFFSET(Setup!$B$7,MATCH($I16,TaxCode,0),0,1,1)))+IF(ISERROR($J16),0,IF(ISNA(MATCH($J16,TaxCode,0)),0,OFFSET(Setup!$B$7,MATCH($J16,TaxCode,0),0,1,1))))*IF(ISERROR($J16),0,IF(ISNA(MATCH($J16,TaxCode,0)),0,OFFSET(Setup!$B$7,MATCH($J16,TaxCode,0),0,1,1)))</f>
        <v>-0</v>
      </c>
      <c r="M16" s="29" t="n">
        <f aca="false" t="array" ref="M16:M16">G16-IF(TaxCount=2,SUM($K16:$L16),$K16:$K16)</f>
        <v>-210.15652173913</v>
      </c>
      <c r="N16" s="27" t="str">
        <f aca="true">IF(AND($G16&gt;0,$H16&lt;&gt;"BANK")=TRUE(),"E1",IF(AND($G16&lt;0,$H16="BANK")=TRUE(),"E1",IF(AND(ISNA(VLOOKUP($H16,AccountNo,1,0))=TRUE(),ISBLANK($H16)=FALSE())=TRUE(),"E2","-")))</f>
        <v>-</v>
      </c>
    </row>
    <row r="17" customFormat="false" ht="15.75" hidden="false" customHeight="true" outlineLevel="0" collapsed="false">
      <c r="A17" s="26" t="n">
        <v>43937</v>
      </c>
      <c r="B17" s="27" t="n">
        <v>1202</v>
      </c>
      <c r="C17" s="27" t="n">
        <v>64</v>
      </c>
      <c r="D17" s="28" t="s">
        <v>96</v>
      </c>
      <c r="E17" s="49" t="s">
        <v>117</v>
      </c>
      <c r="F17" s="19" t="s">
        <v>98</v>
      </c>
      <c r="G17" s="29" t="n">
        <v>-148.2</v>
      </c>
      <c r="H17" s="30" t="s">
        <v>99</v>
      </c>
      <c r="I17" s="27" t="s">
        <v>68</v>
      </c>
      <c r="J17" s="27" t="s">
        <v>70</v>
      </c>
      <c r="K17" s="29" t="n">
        <f aca="true">$G17/(1+IF(ISERROR($I17),0,IF(ISNA(MATCH($I17,TaxCode,0)),0,OFFSET(Setup!$B$7,MATCH($I17,TaxCode,0),0,1,1)))+IF(ISERROR($J17),0,IF(ISNA(MATCH($J17,TaxCode,0)),0,OFFSET(Setup!$B$7,MATCH($J17,TaxCode,0),0,1,1))))*IF(ISERROR($I17),0,IF(ISNA(MATCH($I17,TaxCode,0)),0,OFFSET(Setup!$B$7,MATCH($I17,TaxCode,0),0,1,1)))</f>
        <v>-19.3304347826087</v>
      </c>
      <c r="L17" s="29" t="n">
        <f aca="true">$G17/(1+IF(ISERROR($I17),0,IF(ISNA(MATCH($I17,TaxCode,0)),0,OFFSET(Setup!$B$7,MATCH($I17,TaxCode,0),0,1,1)))+IF(ISERROR($J17),0,IF(ISNA(MATCH($J17,TaxCode,0)),0,OFFSET(Setup!$B$7,MATCH($J17,TaxCode,0),0,1,1))))*IF(ISERROR($J17),0,IF(ISNA(MATCH($J17,TaxCode,0)),0,OFFSET(Setup!$B$7,MATCH($J17,TaxCode,0),0,1,1)))</f>
        <v>-0</v>
      </c>
      <c r="M17" s="29" t="n">
        <f aca="false" t="array" ref="M17:M17">G17-IF(TaxCount=2,SUM($K17:$L17),$K17:$K17)</f>
        <v>-128.869565217391</v>
      </c>
      <c r="N17" s="27" t="str">
        <f aca="true">IF(AND($G17&gt;0,$H17&lt;&gt;"BANK")=TRUE(),"E1",IF(AND($G17&lt;0,$H17="BANK")=TRUE(),"E1",IF(AND(ISNA(VLOOKUP($H17,AccountNo,1,0))=TRUE(),ISBLANK($H17)=FALSE())=TRUE(),"E2","-")))</f>
        <v>-</v>
      </c>
    </row>
    <row r="18" customFormat="false" ht="15.75" hidden="false" customHeight="true" outlineLevel="0" collapsed="false">
      <c r="A18" s="26" t="n">
        <v>43946</v>
      </c>
      <c r="B18" s="27" t="n">
        <v>1202</v>
      </c>
      <c r="C18" s="27" t="n">
        <v>65</v>
      </c>
      <c r="D18" s="28" t="s">
        <v>104</v>
      </c>
      <c r="E18" s="49" t="s">
        <v>93</v>
      </c>
      <c r="F18" s="19" t="s">
        <v>105</v>
      </c>
      <c r="G18" s="29" t="n">
        <v>-342</v>
      </c>
      <c r="H18" s="30" t="s">
        <v>106</v>
      </c>
      <c r="I18" s="27" t="s">
        <v>70</v>
      </c>
      <c r="J18" s="27" t="s">
        <v>70</v>
      </c>
      <c r="K18" s="29" t="n">
        <f aca="true">$G18/(1+IF(ISERROR($I18),0,IF(ISNA(MATCH($I18,TaxCode,0)),0,OFFSET(Setup!$B$7,MATCH($I18,TaxCode,0),0,1,1)))+IF(ISERROR($J18),0,IF(ISNA(MATCH($J18,TaxCode,0)),0,OFFSET(Setup!$B$7,MATCH($J18,TaxCode,0),0,1,1))))*IF(ISERROR($I18),0,IF(ISNA(MATCH($I18,TaxCode,0)),0,OFFSET(Setup!$B$7,MATCH($I18,TaxCode,0),0,1,1)))</f>
        <v>-0</v>
      </c>
      <c r="L18" s="29" t="n">
        <f aca="true">$G18/(1+IF(ISERROR($I18),0,IF(ISNA(MATCH($I18,TaxCode,0)),0,OFFSET(Setup!$B$7,MATCH($I18,TaxCode,0),0,1,1)))+IF(ISERROR($J18),0,IF(ISNA(MATCH($J18,TaxCode,0)),0,OFFSET(Setup!$B$7,MATCH($J18,TaxCode,0),0,1,1))))*IF(ISERROR($J18),0,IF(ISNA(MATCH($J18,TaxCode,0)),0,OFFSET(Setup!$B$7,MATCH($J18,TaxCode,0),0,1,1)))</f>
        <v>-0</v>
      </c>
      <c r="M18" s="29" t="n">
        <f aca="false" t="array" ref="M18:M18">G18-IF(TaxCount=2,SUM($K18:$L18),$K18:$K18)</f>
        <v>-342</v>
      </c>
      <c r="N18" s="27" t="str">
        <f aca="true">IF(AND($G18&gt;0,$H18&lt;&gt;"BANK")=TRUE(),"E1",IF(AND($G18&lt;0,$H18="BANK")=TRUE(),"E1",IF(AND(ISNA(VLOOKUP($H18,AccountNo,1,0))=TRUE(),ISBLANK($H18)=FALSE())=TRUE(),"E2","-")))</f>
        <v>-</v>
      </c>
    </row>
    <row r="19" customFormat="false" ht="15.75" hidden="false" customHeight="true" outlineLevel="0" collapsed="false">
      <c r="A19" s="26" t="n">
        <v>43951</v>
      </c>
      <c r="B19" s="27" t="n">
        <v>0</v>
      </c>
      <c r="C19" s="27" t="n">
        <v>0</v>
      </c>
      <c r="D19" s="28" t="s">
        <v>107</v>
      </c>
      <c r="E19" s="19" t="s">
        <v>93</v>
      </c>
      <c r="F19" s="19" t="s">
        <v>108</v>
      </c>
      <c r="G19" s="29" t="n">
        <v>1824</v>
      </c>
      <c r="H19" s="30" t="s">
        <v>91</v>
      </c>
      <c r="I19" s="27" t="s">
        <v>70</v>
      </c>
      <c r="J19" s="27" t="s">
        <v>70</v>
      </c>
      <c r="K19" s="29" t="n">
        <f aca="true">$G19/(1+IF(ISERROR($I19),0,IF(ISNA(MATCH($I19,TaxCode,0)),0,OFFSET(Setup!$B$7,MATCH($I19,TaxCode,0),0,1,1)))+IF(ISERROR($J19),0,IF(ISNA(MATCH($J19,TaxCode,0)),0,OFFSET(Setup!$B$7,MATCH($J19,TaxCode,0),0,1,1))))*IF(ISERROR($I19),0,IF(ISNA(MATCH($I19,TaxCode,0)),0,OFFSET(Setup!$B$7,MATCH($I19,TaxCode,0),0,1,1)))</f>
        <v>0</v>
      </c>
      <c r="L19" s="29" t="n">
        <f aca="true">$G19/(1+IF(ISERROR($I19),0,IF(ISNA(MATCH($I19,TaxCode,0)),0,OFFSET(Setup!$B$7,MATCH($I19,TaxCode,0),0,1,1)))+IF(ISERROR($J19),0,IF(ISNA(MATCH($J19,TaxCode,0)),0,OFFSET(Setup!$B$7,MATCH($J19,TaxCode,0),0,1,1))))*IF(ISERROR($J19),0,IF(ISNA(MATCH($J19,TaxCode,0)),0,OFFSET(Setup!$B$7,MATCH($J19,TaxCode,0),0,1,1)))</f>
        <v>0</v>
      </c>
      <c r="M19" s="29" t="n">
        <f aca="false" t="array" ref="M19:M19">G19-IF(TaxCount=2,SUM($K19:$L19),$K19:$K19)</f>
        <v>1824</v>
      </c>
      <c r="N19" s="27" t="str">
        <f aca="true">IF(AND($G19&gt;0,$H19&lt;&gt;"BANK")=TRUE(),"E1",IF(AND($G19&lt;0,$H19="BANK")=TRUE(),"E1",IF(AND(ISNA(VLOOKUP($H19,AccountNo,1,0))=TRUE(),ISBLANK($H19)=FALSE())=TRUE(),"E2","-")))</f>
        <v>-</v>
      </c>
    </row>
    <row r="20" customFormat="false" ht="15.75" hidden="false" customHeight="true" outlineLevel="0" collapsed="false">
      <c r="A20" s="26" t="n">
        <v>43951</v>
      </c>
      <c r="B20" s="27" t="n">
        <v>1202</v>
      </c>
      <c r="C20" s="27" t="n">
        <v>66</v>
      </c>
      <c r="D20" s="28" t="s">
        <v>96</v>
      </c>
      <c r="E20" s="49" t="s">
        <v>118</v>
      </c>
      <c r="F20" s="19" t="s">
        <v>98</v>
      </c>
      <c r="G20" s="29" t="n">
        <v>-148.2</v>
      </c>
      <c r="H20" s="30" t="s">
        <v>99</v>
      </c>
      <c r="I20" s="27" t="s">
        <v>68</v>
      </c>
      <c r="J20" s="27" t="s">
        <v>70</v>
      </c>
      <c r="K20" s="29" t="n">
        <f aca="true">$G20/(1+IF(ISERROR($I20),0,IF(ISNA(MATCH($I20,TaxCode,0)),0,OFFSET(Setup!$B$7,MATCH($I20,TaxCode,0),0,1,1)))+IF(ISERROR($J20),0,IF(ISNA(MATCH($J20,TaxCode,0)),0,OFFSET(Setup!$B$7,MATCH($J20,TaxCode,0),0,1,1))))*IF(ISERROR($I20),0,IF(ISNA(MATCH($I20,TaxCode,0)),0,OFFSET(Setup!$B$7,MATCH($I20,TaxCode,0),0,1,1)))</f>
        <v>-19.3304347826087</v>
      </c>
      <c r="L20" s="29" t="n">
        <f aca="true">$G20/(1+IF(ISERROR($I20),0,IF(ISNA(MATCH($I20,TaxCode,0)),0,OFFSET(Setup!$B$7,MATCH($I20,TaxCode,0),0,1,1)))+IF(ISERROR($J20),0,IF(ISNA(MATCH($J20,TaxCode,0)),0,OFFSET(Setup!$B$7,MATCH($J20,TaxCode,0),0,1,1))))*IF(ISERROR($J20),0,IF(ISNA(MATCH($J20,TaxCode,0)),0,OFFSET(Setup!$B$7,MATCH($J20,TaxCode,0),0,1,1)))</f>
        <v>-0</v>
      </c>
      <c r="M20" s="29" t="n">
        <f aca="false" t="array" ref="M20:M20">G20-IF(TaxCount=2,SUM($K20:$L20),$K20:$K20)</f>
        <v>-128.869565217391</v>
      </c>
      <c r="N20" s="27" t="str">
        <f aca="true">IF(AND($G20&gt;0,$H20&lt;&gt;"BANK")=TRUE(),"E1",IF(AND($G20&lt;0,$H20="BANK")=TRUE(),"E1",IF(AND(ISNA(VLOOKUP($H20,AccountNo,1,0))=TRUE(),ISBLANK($H20)=FALSE())=TRUE(),"E2","-")))</f>
        <v>-</v>
      </c>
    </row>
    <row r="21" customFormat="false" ht="15.75" hidden="false" customHeight="true" outlineLevel="0" collapsed="false">
      <c r="A21" s="26" t="n">
        <v>43954</v>
      </c>
      <c r="B21" s="27" t="n">
        <v>1203</v>
      </c>
      <c r="C21" s="27" t="n">
        <v>67</v>
      </c>
      <c r="D21" s="28" t="s">
        <v>92</v>
      </c>
      <c r="E21" s="19" t="s">
        <v>93</v>
      </c>
      <c r="F21" s="19" t="s">
        <v>94</v>
      </c>
      <c r="G21" s="29" t="n">
        <v>-25.08</v>
      </c>
      <c r="H21" s="30" t="s">
        <v>95</v>
      </c>
      <c r="I21" s="27" t="s">
        <v>68</v>
      </c>
      <c r="J21" s="27" t="s">
        <v>70</v>
      </c>
      <c r="K21" s="29" t="n">
        <f aca="true">$G21/(1+IF(ISERROR($I21),0,IF(ISNA(MATCH($I21,TaxCode,0)),0,OFFSET(Setup!$B$7,MATCH($I21,TaxCode,0),0,1,1)))+IF(ISERROR($J21),0,IF(ISNA(MATCH($J21,TaxCode,0)),0,OFFSET(Setup!$B$7,MATCH($J21,TaxCode,0),0,1,1))))*IF(ISERROR($I21),0,IF(ISNA(MATCH($I21,TaxCode,0)),0,OFFSET(Setup!$B$7,MATCH($I21,TaxCode,0),0,1,1)))</f>
        <v>-3.27130434782609</v>
      </c>
      <c r="L21" s="29" t="n">
        <f aca="true">$G21/(1+IF(ISERROR($I21),0,IF(ISNA(MATCH($I21,TaxCode,0)),0,OFFSET(Setup!$B$7,MATCH($I21,TaxCode,0),0,1,1)))+IF(ISERROR($J21),0,IF(ISNA(MATCH($J21,TaxCode,0)),0,OFFSET(Setup!$B$7,MATCH($J21,TaxCode,0),0,1,1))))*IF(ISERROR($J21),0,IF(ISNA(MATCH($J21,TaxCode,0)),0,OFFSET(Setup!$B$7,MATCH($J21,TaxCode,0),0,1,1)))</f>
        <v>-0</v>
      </c>
      <c r="M21" s="29" t="n">
        <f aca="false" t="array" ref="M21:M21">G21-IF(TaxCount=2,SUM($K21:$L21),$K21:$K21)</f>
        <v>-21.8086956521739</v>
      </c>
      <c r="N21" s="27" t="str">
        <f aca="true">IF(AND($G21&gt;0,$H21&lt;&gt;"BANK")=TRUE(),"E1",IF(AND($G21&lt;0,$H21="BANK")=TRUE(),"E1",IF(AND(ISNA(VLOOKUP($H21,AccountNo,1,0))=TRUE(),ISBLANK($H21)=FALSE())=TRUE(),"E2","-")))</f>
        <v>-</v>
      </c>
    </row>
    <row r="22" customFormat="false" ht="15.75" hidden="false" customHeight="true" outlineLevel="0" collapsed="false">
      <c r="A22" s="26" t="n">
        <v>43963</v>
      </c>
      <c r="B22" s="27" t="n">
        <v>1203</v>
      </c>
      <c r="C22" s="27" t="n">
        <v>68</v>
      </c>
      <c r="D22" s="28" t="s">
        <v>100</v>
      </c>
      <c r="E22" s="19" t="s">
        <v>93</v>
      </c>
      <c r="F22" s="19" t="s">
        <v>101</v>
      </c>
      <c r="G22" s="29" t="n">
        <v>-266.76</v>
      </c>
      <c r="H22" s="30" t="s">
        <v>102</v>
      </c>
      <c r="I22" s="27" t="s">
        <v>68</v>
      </c>
      <c r="J22" s="27" t="s">
        <v>70</v>
      </c>
      <c r="K22" s="29" t="n">
        <f aca="true">$G22/(1+IF(ISERROR($I22),0,IF(ISNA(MATCH($I22,TaxCode,0)),0,OFFSET(Setup!$B$7,MATCH($I22,TaxCode,0),0,1,1)))+IF(ISERROR($J22),0,IF(ISNA(MATCH($J22,TaxCode,0)),0,OFFSET(Setup!$B$7,MATCH($J22,TaxCode,0),0,1,1))))*IF(ISERROR($I22),0,IF(ISNA(MATCH($I22,TaxCode,0)),0,OFFSET(Setup!$B$7,MATCH($I22,TaxCode,0),0,1,1)))</f>
        <v>-34.7947826086956</v>
      </c>
      <c r="L22" s="29" t="n">
        <f aca="true">$G22/(1+IF(ISERROR($I22),0,IF(ISNA(MATCH($I22,TaxCode,0)),0,OFFSET(Setup!$B$7,MATCH($I22,TaxCode,0),0,1,1)))+IF(ISERROR($J22),0,IF(ISNA(MATCH($J22,TaxCode,0)),0,OFFSET(Setup!$B$7,MATCH($J22,TaxCode,0),0,1,1))))*IF(ISERROR($J22),0,IF(ISNA(MATCH($J22,TaxCode,0)),0,OFFSET(Setup!$B$7,MATCH($J22,TaxCode,0),0,1,1)))</f>
        <v>-0</v>
      </c>
      <c r="M22" s="29" t="n">
        <f aca="false" t="array" ref="M22:M22">G22-IF(TaxCount=2,SUM($K22:$L22),$K22:$K22)</f>
        <v>-231.965217391304</v>
      </c>
      <c r="N22" s="27" t="str">
        <f aca="true">IF(AND($G22&gt;0,$H22&lt;&gt;"BANK")=TRUE(),"E1",IF(AND($G22&lt;0,$H22="BANK")=TRUE(),"E1",IF(AND(ISNA(VLOOKUP($H22,AccountNo,1,0))=TRUE(),ISBLANK($H22)=FALSE())=TRUE(),"E2","-")))</f>
        <v>-</v>
      </c>
    </row>
    <row r="23" customFormat="false" ht="15.75" hidden="false" customHeight="true" outlineLevel="0" collapsed="false">
      <c r="A23" s="26" t="n">
        <v>43965</v>
      </c>
      <c r="B23" s="27" t="n">
        <v>1203</v>
      </c>
      <c r="C23" s="27" t="n">
        <v>69</v>
      </c>
      <c r="D23" s="28" t="s">
        <v>96</v>
      </c>
      <c r="E23" s="49" t="s">
        <v>119</v>
      </c>
      <c r="F23" s="19" t="s">
        <v>98</v>
      </c>
      <c r="G23" s="29" t="n">
        <v>-148.2</v>
      </c>
      <c r="H23" s="30" t="s">
        <v>99</v>
      </c>
      <c r="I23" s="27" t="s">
        <v>68</v>
      </c>
      <c r="J23" s="27" t="s">
        <v>70</v>
      </c>
      <c r="K23" s="29" t="n">
        <f aca="true">$G23/(1+IF(ISERROR($I23),0,IF(ISNA(MATCH($I23,TaxCode,0)),0,OFFSET(Setup!$B$7,MATCH($I23,TaxCode,0),0,1,1)))+IF(ISERROR($J23),0,IF(ISNA(MATCH($J23,TaxCode,0)),0,OFFSET(Setup!$B$7,MATCH($J23,TaxCode,0),0,1,1))))*IF(ISERROR($I23),0,IF(ISNA(MATCH($I23,TaxCode,0)),0,OFFSET(Setup!$B$7,MATCH($I23,TaxCode,0),0,1,1)))</f>
        <v>-19.3304347826087</v>
      </c>
      <c r="L23" s="29" t="n">
        <f aca="true">$G23/(1+IF(ISERROR($I23),0,IF(ISNA(MATCH($I23,TaxCode,0)),0,OFFSET(Setup!$B$7,MATCH($I23,TaxCode,0),0,1,1)))+IF(ISERROR($J23),0,IF(ISNA(MATCH($J23,TaxCode,0)),0,OFFSET(Setup!$B$7,MATCH($J23,TaxCode,0),0,1,1))))*IF(ISERROR($J23),0,IF(ISNA(MATCH($J23,TaxCode,0)),0,OFFSET(Setup!$B$7,MATCH($J23,TaxCode,0),0,1,1)))</f>
        <v>-0</v>
      </c>
      <c r="M23" s="29" t="n">
        <f aca="false" t="array" ref="M23:M23">G23-IF(TaxCount=2,SUM($K23:$L23),$K23:$K23)</f>
        <v>-128.869565217391</v>
      </c>
      <c r="N23" s="27" t="str">
        <f aca="true">IF(AND($G23&gt;0,$H23&lt;&gt;"BANK")=TRUE(),"E1",IF(AND($G23&lt;0,$H23="BANK")=TRUE(),"E1",IF(AND(ISNA(VLOOKUP($H23,AccountNo,1,0))=TRUE(),ISBLANK($H23)=FALSE())=TRUE(),"E2","-")))</f>
        <v>-</v>
      </c>
    </row>
    <row r="24" customFormat="false" ht="15.75" hidden="false" customHeight="true" outlineLevel="0" collapsed="false">
      <c r="A24" s="26" t="n">
        <v>43971</v>
      </c>
      <c r="B24" s="27" t="n">
        <v>1203</v>
      </c>
      <c r="C24" s="27" t="n">
        <v>70</v>
      </c>
      <c r="D24" s="28" t="s">
        <v>120</v>
      </c>
      <c r="E24" s="49" t="s">
        <v>121</v>
      </c>
      <c r="F24" s="19" t="s">
        <v>122</v>
      </c>
      <c r="G24" s="29" t="n">
        <v>-1135.44</v>
      </c>
      <c r="H24" s="30" t="s">
        <v>123</v>
      </c>
      <c r="I24" s="27" t="s">
        <v>68</v>
      </c>
      <c r="J24" s="27" t="s">
        <v>70</v>
      </c>
      <c r="K24" s="29" t="n">
        <f aca="true">$G24/(1+IF(ISERROR($I24),0,IF(ISNA(MATCH($I24,TaxCode,0)),0,OFFSET(Setup!$B$7,MATCH($I24,TaxCode,0),0,1,1)))+IF(ISERROR($J24),0,IF(ISNA(MATCH($J24,TaxCode,0)),0,OFFSET(Setup!$B$7,MATCH($J24,TaxCode,0),0,1,1))))*IF(ISERROR($I24),0,IF(ISNA(MATCH($I24,TaxCode,0)),0,OFFSET(Setup!$B$7,MATCH($I24,TaxCode,0),0,1,1)))</f>
        <v>-148.100869565217</v>
      </c>
      <c r="L24" s="29" t="n">
        <f aca="true">$G24/(1+IF(ISERROR($I24),0,IF(ISNA(MATCH($I24,TaxCode,0)),0,OFFSET(Setup!$B$7,MATCH($I24,TaxCode,0),0,1,1)))+IF(ISERROR($J24),0,IF(ISNA(MATCH($J24,TaxCode,0)),0,OFFSET(Setup!$B$7,MATCH($J24,TaxCode,0),0,1,1))))*IF(ISERROR($J24),0,IF(ISNA(MATCH($J24,TaxCode,0)),0,OFFSET(Setup!$B$7,MATCH($J24,TaxCode,0),0,1,1)))</f>
        <v>-0</v>
      </c>
      <c r="M24" s="29" t="n">
        <f aca="false" t="array" ref="M24:M24">G24-IF(TaxCount=2,SUM($K24:$L24),$K24:$K24)</f>
        <v>-987.339130434783</v>
      </c>
      <c r="N24" s="27" t="str">
        <f aca="true">IF(AND($G24&gt;0,$H24&lt;&gt;"BANK")=TRUE(),"E1",IF(AND($G24&lt;0,$H24="BANK")=TRUE(),"E1",IF(AND(ISNA(VLOOKUP($H24,AccountNo,1,0))=TRUE(),ISBLANK($H24)=FALSE())=TRUE(),"E2","-")))</f>
        <v>-</v>
      </c>
    </row>
    <row r="25" customFormat="false" ht="15.75" hidden="false" customHeight="true" outlineLevel="0" collapsed="false">
      <c r="A25" s="26" t="n">
        <v>43976</v>
      </c>
      <c r="B25" s="27" t="n">
        <v>1203</v>
      </c>
      <c r="C25" s="27" t="n">
        <v>71</v>
      </c>
      <c r="D25" s="28" t="s">
        <v>104</v>
      </c>
      <c r="E25" s="49" t="s">
        <v>93</v>
      </c>
      <c r="F25" s="19" t="s">
        <v>105</v>
      </c>
      <c r="G25" s="29" t="n">
        <v>-342</v>
      </c>
      <c r="H25" s="30" t="s">
        <v>106</v>
      </c>
      <c r="I25" s="27" t="s">
        <v>70</v>
      </c>
      <c r="J25" s="27" t="s">
        <v>70</v>
      </c>
      <c r="K25" s="29" t="n">
        <f aca="true">$G25/(1+IF(ISERROR($I25),0,IF(ISNA(MATCH($I25,TaxCode,0)),0,OFFSET(Setup!$B$7,MATCH($I25,TaxCode,0),0,1,1)))+IF(ISERROR($J25),0,IF(ISNA(MATCH($J25,TaxCode,0)),0,OFFSET(Setup!$B$7,MATCH($J25,TaxCode,0),0,1,1))))*IF(ISERROR($I25),0,IF(ISNA(MATCH($I25,TaxCode,0)),0,OFFSET(Setup!$B$7,MATCH($I25,TaxCode,0),0,1,1)))</f>
        <v>-0</v>
      </c>
      <c r="L25" s="29" t="n">
        <f aca="true">$G25/(1+IF(ISERROR($I25),0,IF(ISNA(MATCH($I25,TaxCode,0)),0,OFFSET(Setup!$B$7,MATCH($I25,TaxCode,0),0,1,1)))+IF(ISERROR($J25),0,IF(ISNA(MATCH($J25,TaxCode,0)),0,OFFSET(Setup!$B$7,MATCH($J25,TaxCode,0),0,1,1))))*IF(ISERROR($J25),0,IF(ISNA(MATCH($J25,TaxCode,0)),0,OFFSET(Setup!$B$7,MATCH($J25,TaxCode,0),0,1,1)))</f>
        <v>-0</v>
      </c>
      <c r="M25" s="29" t="n">
        <f aca="false" t="array" ref="M25:M25">G25-IF(TaxCount=2,SUM($K25:$L25),$K25:$K25)</f>
        <v>-342</v>
      </c>
      <c r="N25" s="27" t="str">
        <f aca="true">IF(AND($G25&gt;0,$H25&lt;&gt;"BANK")=TRUE(),"E1",IF(AND($G25&lt;0,$H25="BANK")=TRUE(),"E1",IF(AND(ISNA(VLOOKUP($H25,AccountNo,1,0))=TRUE(),ISBLANK($H25)=FALSE())=TRUE(),"E2","-")))</f>
        <v>-</v>
      </c>
    </row>
    <row r="26" customFormat="false" ht="15.75" hidden="false" customHeight="true" outlineLevel="0" collapsed="false">
      <c r="A26" s="26" t="n">
        <v>43979</v>
      </c>
      <c r="B26" s="27" t="n">
        <v>1203</v>
      </c>
      <c r="C26" s="27" t="n">
        <v>72</v>
      </c>
      <c r="D26" s="28" t="s">
        <v>96</v>
      </c>
      <c r="E26" s="49" t="s">
        <v>124</v>
      </c>
      <c r="F26" s="19" t="s">
        <v>98</v>
      </c>
      <c r="G26" s="29" t="n">
        <v>-148.2</v>
      </c>
      <c r="H26" s="30" t="s">
        <v>99</v>
      </c>
      <c r="I26" s="27" t="s">
        <v>68</v>
      </c>
      <c r="J26" s="27" t="s">
        <v>70</v>
      </c>
      <c r="K26" s="29" t="n">
        <f aca="true">$G26/(1+IF(ISERROR($I26),0,IF(ISNA(MATCH($I26,TaxCode,0)),0,OFFSET(Setup!$B$7,MATCH($I26,TaxCode,0),0,1,1)))+IF(ISERROR($J26),0,IF(ISNA(MATCH($J26,TaxCode,0)),0,OFFSET(Setup!$B$7,MATCH($J26,TaxCode,0),0,1,1))))*IF(ISERROR($I26),0,IF(ISNA(MATCH($I26,TaxCode,0)),0,OFFSET(Setup!$B$7,MATCH($I26,TaxCode,0),0,1,1)))</f>
        <v>-19.3304347826087</v>
      </c>
      <c r="L26" s="29" t="n">
        <f aca="true">$G26/(1+IF(ISERROR($I26),0,IF(ISNA(MATCH($I26,TaxCode,0)),0,OFFSET(Setup!$B$7,MATCH($I26,TaxCode,0),0,1,1)))+IF(ISERROR($J26),0,IF(ISNA(MATCH($J26,TaxCode,0)),0,OFFSET(Setup!$B$7,MATCH($J26,TaxCode,0),0,1,1))))*IF(ISERROR($J26),0,IF(ISNA(MATCH($J26,TaxCode,0)),0,OFFSET(Setup!$B$7,MATCH($J26,TaxCode,0),0,1,1)))</f>
        <v>-0</v>
      </c>
      <c r="M26" s="29" t="n">
        <f aca="false" t="array" ref="M26:M26">G26-IF(TaxCount=2,SUM($K26:$L26),$K26:$K26)</f>
        <v>-128.869565217391</v>
      </c>
      <c r="N26" s="27" t="str">
        <f aca="true">IF(AND($G26&gt;0,$H26&lt;&gt;"BANK")=TRUE(),"E1",IF(AND($G26&lt;0,$H26="BANK")=TRUE(),"E1",IF(AND(ISNA(VLOOKUP($H26,AccountNo,1,0))=TRUE(),ISBLANK($H26)=FALSE())=TRUE(),"E2","-")))</f>
        <v>-</v>
      </c>
    </row>
    <row r="27" customFormat="false" ht="15.75" hidden="false" customHeight="true" outlineLevel="0" collapsed="false">
      <c r="A27" s="26" t="n">
        <v>43982</v>
      </c>
      <c r="B27" s="27" t="n">
        <v>0</v>
      </c>
      <c r="C27" s="27" t="n">
        <v>0</v>
      </c>
      <c r="D27" s="28" t="s">
        <v>107</v>
      </c>
      <c r="E27" s="19" t="s">
        <v>93</v>
      </c>
      <c r="F27" s="19" t="s">
        <v>108</v>
      </c>
      <c r="G27" s="29" t="n">
        <v>2052</v>
      </c>
      <c r="H27" s="30" t="s">
        <v>91</v>
      </c>
      <c r="I27" s="27" t="s">
        <v>70</v>
      </c>
      <c r="J27" s="27" t="s">
        <v>70</v>
      </c>
      <c r="K27" s="29" t="n">
        <f aca="true">$G27/(1+IF(ISERROR($I27),0,IF(ISNA(MATCH($I27,TaxCode,0)),0,OFFSET(Setup!$B$7,MATCH($I27,TaxCode,0),0,1,1)))+IF(ISERROR($J27),0,IF(ISNA(MATCH($J27,TaxCode,0)),0,OFFSET(Setup!$B$7,MATCH($J27,TaxCode,0),0,1,1))))*IF(ISERROR($I27),0,IF(ISNA(MATCH($I27,TaxCode,0)),0,OFFSET(Setup!$B$7,MATCH($I27,TaxCode,0),0,1,1)))</f>
        <v>0</v>
      </c>
      <c r="L27" s="29" t="n">
        <f aca="true">$G27/(1+IF(ISERROR($I27),0,IF(ISNA(MATCH($I27,TaxCode,0)),0,OFFSET(Setup!$B$7,MATCH($I27,TaxCode,0),0,1,1)))+IF(ISERROR($J27),0,IF(ISNA(MATCH($J27,TaxCode,0)),0,OFFSET(Setup!$B$7,MATCH($J27,TaxCode,0),0,1,1))))*IF(ISERROR($J27),0,IF(ISNA(MATCH($J27,TaxCode,0)),0,OFFSET(Setup!$B$7,MATCH($J27,TaxCode,0),0,1,1)))</f>
        <v>0</v>
      </c>
      <c r="M27" s="29" t="n">
        <f aca="false" t="array" ref="M27:M27">G27-IF(TaxCount=2,SUM($K27:$L27),$K27:$K27)</f>
        <v>2052</v>
      </c>
      <c r="N27" s="27" t="str">
        <f aca="true">IF(AND($G27&gt;0,$H27&lt;&gt;"BANK")=TRUE(),"E1",IF(AND($G27&lt;0,$H27="BANK")=TRUE(),"E1",IF(AND(ISNA(VLOOKUP($H27,AccountNo,1,0))=TRUE(),ISBLANK($H27)=FALSE())=TRUE(),"E2","-")))</f>
        <v>-</v>
      </c>
    </row>
    <row r="28" customFormat="false" ht="15.75" hidden="false" customHeight="true" outlineLevel="0" collapsed="false">
      <c r="A28" s="26" t="n">
        <v>43989</v>
      </c>
      <c r="B28" s="27" t="n">
        <v>1204</v>
      </c>
      <c r="C28" s="27" t="n">
        <v>73</v>
      </c>
      <c r="D28" s="28" t="s">
        <v>92</v>
      </c>
      <c r="E28" s="19" t="s">
        <v>93</v>
      </c>
      <c r="F28" s="19" t="s">
        <v>94</v>
      </c>
      <c r="G28" s="29" t="n">
        <v>-28.5</v>
      </c>
      <c r="H28" s="30" t="s">
        <v>95</v>
      </c>
      <c r="I28" s="27" t="s">
        <v>68</v>
      </c>
      <c r="J28" s="27" t="s">
        <v>70</v>
      </c>
      <c r="K28" s="29" t="n">
        <f aca="true">$G28/(1+IF(ISERROR($I28),0,IF(ISNA(MATCH($I28,TaxCode,0)),0,OFFSET(Setup!$B$7,MATCH($I28,TaxCode,0),0,1,1)))+IF(ISERROR($J28),0,IF(ISNA(MATCH($J28,TaxCode,0)),0,OFFSET(Setup!$B$7,MATCH($J28,TaxCode,0),0,1,1))))*IF(ISERROR($I28),0,IF(ISNA(MATCH($I28,TaxCode,0)),0,OFFSET(Setup!$B$7,MATCH($I28,TaxCode,0),0,1,1)))</f>
        <v>-3.71739130434783</v>
      </c>
      <c r="L28" s="29" t="n">
        <f aca="true">$G28/(1+IF(ISERROR($I28),0,IF(ISNA(MATCH($I28,TaxCode,0)),0,OFFSET(Setup!$B$7,MATCH($I28,TaxCode,0),0,1,1)))+IF(ISERROR($J28),0,IF(ISNA(MATCH($J28,TaxCode,0)),0,OFFSET(Setup!$B$7,MATCH($J28,TaxCode,0),0,1,1))))*IF(ISERROR($J28),0,IF(ISNA(MATCH($J28,TaxCode,0)),0,OFFSET(Setup!$B$7,MATCH($J28,TaxCode,0),0,1,1)))</f>
        <v>-0</v>
      </c>
      <c r="M28" s="29" t="n">
        <f aca="false" t="array" ref="M28:M28">G28-IF(TaxCount=2,SUM($K28:$L28),$K28:$K28)</f>
        <v>-24.7826086956522</v>
      </c>
      <c r="N28" s="27" t="str">
        <f aca="true">IF(AND($G28&gt;0,$H28&lt;&gt;"BANK")=TRUE(),"E1",IF(AND($G28&lt;0,$H28="BANK")=TRUE(),"E1",IF(AND(ISNA(VLOOKUP($H28,AccountNo,1,0))=TRUE(),ISBLANK($H28)=FALSE())=TRUE(),"E2","-")))</f>
        <v>-</v>
      </c>
    </row>
    <row r="29" customFormat="false" ht="15.75" hidden="false" customHeight="true" outlineLevel="0" collapsed="false">
      <c r="A29" s="26" t="n">
        <v>43993</v>
      </c>
      <c r="B29" s="27" t="n">
        <v>1204</v>
      </c>
      <c r="C29" s="27" t="n">
        <v>74</v>
      </c>
      <c r="D29" s="28" t="s">
        <v>96</v>
      </c>
      <c r="E29" s="49" t="s">
        <v>125</v>
      </c>
      <c r="F29" s="19" t="s">
        <v>98</v>
      </c>
      <c r="G29" s="29" t="n">
        <v>-148.2</v>
      </c>
      <c r="H29" s="30" t="s">
        <v>99</v>
      </c>
      <c r="I29" s="27" t="s">
        <v>68</v>
      </c>
      <c r="J29" s="27" t="s">
        <v>70</v>
      </c>
      <c r="K29" s="29" t="n">
        <f aca="true">$G29/(1+IF(ISERROR($I29),0,IF(ISNA(MATCH($I29,TaxCode,0)),0,OFFSET(Setup!$B$7,MATCH($I29,TaxCode,0),0,1,1)))+IF(ISERROR($J29),0,IF(ISNA(MATCH($J29,TaxCode,0)),0,OFFSET(Setup!$B$7,MATCH($J29,TaxCode,0),0,1,1))))*IF(ISERROR($I29),0,IF(ISNA(MATCH($I29,TaxCode,0)),0,OFFSET(Setup!$B$7,MATCH($I29,TaxCode,0),0,1,1)))</f>
        <v>-19.3304347826087</v>
      </c>
      <c r="L29" s="29" t="n">
        <f aca="true">$G29/(1+IF(ISERROR($I29),0,IF(ISNA(MATCH($I29,TaxCode,0)),0,OFFSET(Setup!$B$7,MATCH($I29,TaxCode,0),0,1,1)))+IF(ISERROR($J29),0,IF(ISNA(MATCH($J29,TaxCode,0)),0,OFFSET(Setup!$B$7,MATCH($J29,TaxCode,0),0,1,1))))*IF(ISERROR($J29),0,IF(ISNA(MATCH($J29,TaxCode,0)),0,OFFSET(Setup!$B$7,MATCH($J29,TaxCode,0),0,1,1)))</f>
        <v>-0</v>
      </c>
      <c r="M29" s="29" t="n">
        <f aca="false" t="array" ref="M29:M29">G29-IF(TaxCount=2,SUM($K29:$L29),$K29:$K29)</f>
        <v>-128.869565217391</v>
      </c>
      <c r="N29" s="27" t="str">
        <f aca="true">IF(AND($G29&gt;0,$H29&lt;&gt;"BANK")=TRUE(),"E1",IF(AND($G29&lt;0,$H29="BANK")=TRUE(),"E1",IF(AND(ISNA(VLOOKUP($H29,AccountNo,1,0))=TRUE(),ISBLANK($H29)=FALSE())=TRUE(),"E2","-")))</f>
        <v>-</v>
      </c>
    </row>
    <row r="30" customFormat="false" ht="15.75" hidden="false" customHeight="true" outlineLevel="0" collapsed="false">
      <c r="A30" s="26" t="n">
        <v>43994</v>
      </c>
      <c r="B30" s="27" t="n">
        <v>1204</v>
      </c>
      <c r="C30" s="27" t="n">
        <v>75</v>
      </c>
      <c r="D30" s="28" t="s">
        <v>126</v>
      </c>
      <c r="E30" s="19" t="s">
        <v>93</v>
      </c>
      <c r="F30" s="19" t="s">
        <v>127</v>
      </c>
      <c r="G30" s="29" t="n">
        <v>-1151.4</v>
      </c>
      <c r="H30" s="30" t="s">
        <v>128</v>
      </c>
      <c r="I30" s="27" t="s">
        <v>70</v>
      </c>
      <c r="J30" s="27" t="s">
        <v>70</v>
      </c>
      <c r="K30" s="29" t="n">
        <f aca="true">$G30/(1+IF(ISERROR($I30),0,IF(ISNA(MATCH($I30,TaxCode,0)),0,OFFSET(Setup!$B$7,MATCH($I30,TaxCode,0),0,1,1)))+IF(ISERROR($J30),0,IF(ISNA(MATCH($J30,TaxCode,0)),0,OFFSET(Setup!$B$7,MATCH($J30,TaxCode,0),0,1,1))))*IF(ISERROR($I30),0,IF(ISNA(MATCH($I30,TaxCode,0)),0,OFFSET(Setup!$B$7,MATCH($I30,TaxCode,0),0,1,1)))</f>
        <v>-0</v>
      </c>
      <c r="L30" s="29" t="n">
        <f aca="true">$G30/(1+IF(ISERROR($I30),0,IF(ISNA(MATCH($I30,TaxCode,0)),0,OFFSET(Setup!$B$7,MATCH($I30,TaxCode,0),0,1,1)))+IF(ISERROR($J30),0,IF(ISNA(MATCH($J30,TaxCode,0)),0,OFFSET(Setup!$B$7,MATCH($J30,TaxCode,0),0,1,1))))*IF(ISERROR($J30),0,IF(ISNA(MATCH($J30,TaxCode,0)),0,OFFSET(Setup!$B$7,MATCH($J30,TaxCode,0),0,1,1)))</f>
        <v>-0</v>
      </c>
      <c r="M30" s="29" t="n">
        <f aca="false" t="array" ref="M30:M30">G30-IF(TaxCount=2,SUM($K30:$L30),$K30:$K30)</f>
        <v>-1151.4</v>
      </c>
      <c r="N30" s="27" t="str">
        <f aca="true">IF(AND($G30&gt;0,$H30&lt;&gt;"BANK")=TRUE(),"E1",IF(AND($G30&lt;0,$H30="BANK")=TRUE(),"E1",IF(AND(ISNA(VLOOKUP($H30,AccountNo,1,0))=TRUE(),ISBLANK($H30)=FALSE())=TRUE(),"E2","-")))</f>
        <v>-</v>
      </c>
    </row>
    <row r="31" customFormat="false" ht="15.75" hidden="false" customHeight="true" outlineLevel="0" collapsed="false">
      <c r="A31" s="26" t="n">
        <v>44000</v>
      </c>
      <c r="B31" s="27" t="n">
        <v>1204</v>
      </c>
      <c r="C31" s="27" t="n">
        <v>76</v>
      </c>
      <c r="D31" s="28" t="s">
        <v>100</v>
      </c>
      <c r="E31" s="19" t="s">
        <v>93</v>
      </c>
      <c r="F31" s="19" t="s">
        <v>101</v>
      </c>
      <c r="G31" s="29" t="n">
        <v>-134.52</v>
      </c>
      <c r="H31" s="30" t="s">
        <v>102</v>
      </c>
      <c r="I31" s="27" t="s">
        <v>68</v>
      </c>
      <c r="J31" s="27" t="s">
        <v>70</v>
      </c>
      <c r="K31" s="29" t="n">
        <f aca="true">$G31/(1+IF(ISERROR($I31),0,IF(ISNA(MATCH($I31,TaxCode,0)),0,OFFSET(Setup!$B$7,MATCH($I31,TaxCode,0),0,1,1)))+IF(ISERROR($J31),0,IF(ISNA(MATCH($J31,TaxCode,0)),0,OFFSET(Setup!$B$7,MATCH($J31,TaxCode,0),0,1,1))))*IF(ISERROR($I31),0,IF(ISNA(MATCH($I31,TaxCode,0)),0,OFFSET(Setup!$B$7,MATCH($I31,TaxCode,0),0,1,1)))</f>
        <v>-17.5460869565217</v>
      </c>
      <c r="L31" s="29" t="n">
        <f aca="true">$G31/(1+IF(ISERROR($I31),0,IF(ISNA(MATCH($I31,TaxCode,0)),0,OFFSET(Setup!$B$7,MATCH($I31,TaxCode,0),0,1,1)))+IF(ISERROR($J31),0,IF(ISNA(MATCH($J31,TaxCode,0)),0,OFFSET(Setup!$B$7,MATCH($J31,TaxCode,0),0,1,1))))*IF(ISERROR($J31),0,IF(ISNA(MATCH($J31,TaxCode,0)),0,OFFSET(Setup!$B$7,MATCH($J31,TaxCode,0),0,1,1)))</f>
        <v>-0</v>
      </c>
      <c r="M31" s="29" t="n">
        <f aca="false" t="array" ref="M31:M31">G31-IF(TaxCount=2,SUM($K31:$L31),$K31:$K31)</f>
        <v>-116.973913043478</v>
      </c>
      <c r="N31" s="27" t="str">
        <f aca="true">IF(AND($G31&gt;0,$H31&lt;&gt;"BANK")=TRUE(),"E1",IF(AND($G31&lt;0,$H31="BANK")=TRUE(),"E1",IF(AND(ISNA(VLOOKUP($H31,AccountNo,1,0))=TRUE(),ISBLANK($H31)=FALSE())=TRUE(),"E2","-")))</f>
        <v>-</v>
      </c>
    </row>
    <row r="32" customFormat="false" ht="15.75" hidden="false" customHeight="true" outlineLevel="0" collapsed="false">
      <c r="A32" s="26" t="n">
        <v>44007</v>
      </c>
      <c r="B32" s="27" t="n">
        <v>1204</v>
      </c>
      <c r="C32" s="27" t="n">
        <v>77</v>
      </c>
      <c r="D32" s="28" t="s">
        <v>104</v>
      </c>
      <c r="E32" s="49" t="s">
        <v>93</v>
      </c>
      <c r="F32" s="19" t="s">
        <v>105</v>
      </c>
      <c r="G32" s="29" t="n">
        <v>-342</v>
      </c>
      <c r="H32" s="30" t="s">
        <v>106</v>
      </c>
      <c r="I32" s="27" t="s">
        <v>70</v>
      </c>
      <c r="J32" s="27" t="s">
        <v>70</v>
      </c>
      <c r="K32" s="29" t="n">
        <f aca="true">$G32/(1+IF(ISERROR($I32),0,IF(ISNA(MATCH($I32,TaxCode,0)),0,OFFSET(Setup!$B$7,MATCH($I32,TaxCode,0),0,1,1)))+IF(ISERROR($J32),0,IF(ISNA(MATCH($J32,TaxCode,0)),0,OFFSET(Setup!$B$7,MATCH($J32,TaxCode,0),0,1,1))))*IF(ISERROR($I32),0,IF(ISNA(MATCH($I32,TaxCode,0)),0,OFFSET(Setup!$B$7,MATCH($I32,TaxCode,0),0,1,1)))</f>
        <v>-0</v>
      </c>
      <c r="L32" s="29" t="n">
        <f aca="true">$G32/(1+IF(ISERROR($I32),0,IF(ISNA(MATCH($I32,TaxCode,0)),0,OFFSET(Setup!$B$7,MATCH($I32,TaxCode,0),0,1,1)))+IF(ISERROR($J32),0,IF(ISNA(MATCH($J32,TaxCode,0)),0,OFFSET(Setup!$B$7,MATCH($J32,TaxCode,0),0,1,1))))*IF(ISERROR($J32),0,IF(ISNA(MATCH($J32,TaxCode,0)),0,OFFSET(Setup!$B$7,MATCH($J32,TaxCode,0),0,1,1)))</f>
        <v>-0</v>
      </c>
      <c r="M32" s="29" t="n">
        <f aca="false" t="array" ref="M32:M32">G32-IF(TaxCount=2,SUM($K32:$L32),$K32:$K32)</f>
        <v>-342</v>
      </c>
      <c r="N32" s="27" t="str">
        <f aca="true">IF(AND($G32&gt;0,$H32&lt;&gt;"BANK")=TRUE(),"E1",IF(AND($G32&lt;0,$H32="BANK")=TRUE(),"E1",IF(AND(ISNA(VLOOKUP($H32,AccountNo,1,0))=TRUE(),ISBLANK($H32)=FALSE())=TRUE(),"E2","-")))</f>
        <v>-</v>
      </c>
    </row>
    <row r="33" customFormat="false" ht="15.75" hidden="false" customHeight="true" outlineLevel="0" collapsed="false">
      <c r="A33" s="26" t="n">
        <v>44007</v>
      </c>
      <c r="B33" s="27" t="n">
        <v>1204</v>
      </c>
      <c r="C33" s="27" t="n">
        <v>78</v>
      </c>
      <c r="D33" s="28" t="s">
        <v>96</v>
      </c>
      <c r="E33" s="49" t="s">
        <v>129</v>
      </c>
      <c r="F33" s="19" t="s">
        <v>98</v>
      </c>
      <c r="G33" s="29" t="n">
        <v>-148.2</v>
      </c>
      <c r="H33" s="30" t="s">
        <v>99</v>
      </c>
      <c r="I33" s="27" t="s">
        <v>68</v>
      </c>
      <c r="J33" s="27" t="s">
        <v>70</v>
      </c>
      <c r="K33" s="29" t="n">
        <f aca="true">$G33/(1+IF(ISERROR($I33),0,IF(ISNA(MATCH($I33,TaxCode,0)),0,OFFSET(Setup!$B$7,MATCH($I33,TaxCode,0),0,1,1)))+IF(ISERROR($J33),0,IF(ISNA(MATCH($J33,TaxCode,0)),0,OFFSET(Setup!$B$7,MATCH($J33,TaxCode,0),0,1,1))))*IF(ISERROR($I33),0,IF(ISNA(MATCH($I33,TaxCode,0)),0,OFFSET(Setup!$B$7,MATCH($I33,TaxCode,0),0,1,1)))</f>
        <v>-19.3304347826087</v>
      </c>
      <c r="L33" s="29" t="n">
        <f aca="true">$G33/(1+IF(ISERROR($I33),0,IF(ISNA(MATCH($I33,TaxCode,0)),0,OFFSET(Setup!$B$7,MATCH($I33,TaxCode,0),0,1,1)))+IF(ISERROR($J33),0,IF(ISNA(MATCH($J33,TaxCode,0)),0,OFFSET(Setup!$B$7,MATCH($J33,TaxCode,0),0,1,1))))*IF(ISERROR($J33),0,IF(ISNA(MATCH($J33,TaxCode,0)),0,OFFSET(Setup!$B$7,MATCH($J33,TaxCode,0),0,1,1)))</f>
        <v>-0</v>
      </c>
      <c r="M33" s="29" t="n">
        <f aca="false" t="array" ref="M33:M33">G33-IF(TaxCount=2,SUM($K33:$L33),$K33:$K33)</f>
        <v>-128.869565217391</v>
      </c>
      <c r="N33" s="27" t="str">
        <f aca="true">IF(AND($G33&gt;0,$H33&lt;&gt;"BANK")=TRUE(),"E1",IF(AND($G33&lt;0,$H33="BANK")=TRUE(),"E1",IF(AND(ISNA(VLOOKUP($H33,AccountNo,1,0))=TRUE(),ISBLANK($H33)=FALSE())=TRUE(),"E2","-")))</f>
        <v>-</v>
      </c>
    </row>
    <row r="34" customFormat="false" ht="15.75" hidden="false" customHeight="true" outlineLevel="0" collapsed="false">
      <c r="A34" s="26" t="n">
        <v>44012</v>
      </c>
      <c r="B34" s="27" t="n">
        <v>0</v>
      </c>
      <c r="C34" s="27" t="n">
        <v>0</v>
      </c>
      <c r="D34" s="28" t="s">
        <v>107</v>
      </c>
      <c r="E34" s="19" t="s">
        <v>93</v>
      </c>
      <c r="F34" s="19" t="s">
        <v>108</v>
      </c>
      <c r="G34" s="29" t="n">
        <v>1938</v>
      </c>
      <c r="H34" s="30" t="s">
        <v>91</v>
      </c>
      <c r="I34" s="27" t="s">
        <v>70</v>
      </c>
      <c r="J34" s="27" t="s">
        <v>70</v>
      </c>
      <c r="K34" s="29" t="n">
        <f aca="true">$G34/(1+IF(ISERROR($I34),0,IF(ISNA(MATCH($I34,TaxCode,0)),0,OFFSET(Setup!$B$7,MATCH($I34,TaxCode,0),0,1,1)))+IF(ISERROR($J34),0,IF(ISNA(MATCH($J34,TaxCode,0)),0,OFFSET(Setup!$B$7,MATCH($J34,TaxCode,0),0,1,1))))*IF(ISERROR($I34),0,IF(ISNA(MATCH($I34,TaxCode,0)),0,OFFSET(Setup!$B$7,MATCH($I34,TaxCode,0),0,1,1)))</f>
        <v>0</v>
      </c>
      <c r="L34" s="29" t="n">
        <f aca="true">$G34/(1+IF(ISERROR($I34),0,IF(ISNA(MATCH($I34,TaxCode,0)),0,OFFSET(Setup!$B$7,MATCH($I34,TaxCode,0),0,1,1)))+IF(ISERROR($J34),0,IF(ISNA(MATCH($J34,TaxCode,0)),0,OFFSET(Setup!$B$7,MATCH($J34,TaxCode,0),0,1,1))))*IF(ISERROR($J34),0,IF(ISNA(MATCH($J34,TaxCode,0)),0,OFFSET(Setup!$B$7,MATCH($J34,TaxCode,0),0,1,1)))</f>
        <v>0</v>
      </c>
      <c r="M34" s="29" t="n">
        <f aca="false" t="array" ref="M34:M34">G34-IF(TaxCount=2,SUM($K34:$L34),$K34:$K34)</f>
        <v>1938</v>
      </c>
      <c r="N34" s="27" t="str">
        <f aca="true">IF(AND($G34&gt;0,$H34&lt;&gt;"BANK")=TRUE(),"E1",IF(AND($G34&lt;0,$H34="BANK")=TRUE(),"E1",IF(AND(ISNA(VLOOKUP($H34,AccountNo,1,0))=TRUE(),ISBLANK($H34)=FALSE())=TRUE(),"E2","-")))</f>
        <v>-</v>
      </c>
    </row>
    <row r="35" customFormat="false" ht="15.75" hidden="false" customHeight="true" outlineLevel="0" collapsed="false">
      <c r="A35" s="26" t="n">
        <v>44014</v>
      </c>
      <c r="B35" s="27" t="n">
        <v>1205</v>
      </c>
      <c r="C35" s="27" t="n">
        <v>79</v>
      </c>
      <c r="D35" s="28" t="s">
        <v>92</v>
      </c>
      <c r="E35" s="19" t="s">
        <v>93</v>
      </c>
      <c r="F35" s="19" t="s">
        <v>94</v>
      </c>
      <c r="G35" s="29" t="n">
        <v>-36.48</v>
      </c>
      <c r="H35" s="30" t="s">
        <v>95</v>
      </c>
      <c r="I35" s="27" t="s">
        <v>68</v>
      </c>
      <c r="J35" s="27" t="s">
        <v>70</v>
      </c>
      <c r="K35" s="29" t="n">
        <f aca="true">$G35/(1+IF(ISERROR($I35),0,IF(ISNA(MATCH($I35,TaxCode,0)),0,OFFSET(Setup!$B$7,MATCH($I35,TaxCode,0),0,1,1)))+IF(ISERROR($J35),0,IF(ISNA(MATCH($J35,TaxCode,0)),0,OFFSET(Setup!$B$7,MATCH($J35,TaxCode,0),0,1,1))))*IF(ISERROR($I35),0,IF(ISNA(MATCH($I35,TaxCode,0)),0,OFFSET(Setup!$B$7,MATCH($I35,TaxCode,0),0,1,1)))</f>
        <v>-4.75826086956522</v>
      </c>
      <c r="L35" s="29" t="n">
        <f aca="true">$G35/(1+IF(ISERROR($I35),0,IF(ISNA(MATCH($I35,TaxCode,0)),0,OFFSET(Setup!$B$7,MATCH($I35,TaxCode,0),0,1,1)))+IF(ISERROR($J35),0,IF(ISNA(MATCH($J35,TaxCode,0)),0,OFFSET(Setup!$B$7,MATCH($J35,TaxCode,0),0,1,1))))*IF(ISERROR($J35),0,IF(ISNA(MATCH($J35,TaxCode,0)),0,OFFSET(Setup!$B$7,MATCH($J35,TaxCode,0),0,1,1)))</f>
        <v>-0</v>
      </c>
      <c r="M35" s="29" t="n">
        <f aca="false" t="array" ref="M35:M35">G35-IF(TaxCount=2,SUM($K35:$L35),$K35:$K35)</f>
        <v>-31.7217391304348</v>
      </c>
      <c r="N35" s="27" t="str">
        <f aca="true">IF(AND($G35&gt;0,$H35&lt;&gt;"BANK")=TRUE(),"E1",IF(AND($G35&lt;0,$H35="BANK")=TRUE(),"E1",IF(AND(ISNA(VLOOKUP($H35,AccountNo,1,0))=TRUE(),ISBLANK($H35)=FALSE())=TRUE(),"E2","-")))</f>
        <v>-</v>
      </c>
    </row>
    <row r="36" customFormat="false" ht="15.75" hidden="false" customHeight="true" outlineLevel="0" collapsed="false">
      <c r="A36" s="26" t="n">
        <v>44021</v>
      </c>
      <c r="B36" s="27" t="n">
        <v>1205</v>
      </c>
      <c r="C36" s="27" t="n">
        <v>80</v>
      </c>
      <c r="D36" s="28" t="s">
        <v>96</v>
      </c>
      <c r="E36" s="49" t="s">
        <v>130</v>
      </c>
      <c r="F36" s="19" t="s">
        <v>98</v>
      </c>
      <c r="G36" s="29" t="n">
        <v>-148.2</v>
      </c>
      <c r="H36" s="30" t="s">
        <v>99</v>
      </c>
      <c r="I36" s="27" t="s">
        <v>68</v>
      </c>
      <c r="J36" s="27" t="s">
        <v>70</v>
      </c>
      <c r="K36" s="29" t="n">
        <f aca="true">$G36/(1+IF(ISERROR($I36),0,IF(ISNA(MATCH($I36,TaxCode,0)),0,OFFSET(Setup!$B$7,MATCH($I36,TaxCode,0),0,1,1)))+IF(ISERROR($J36),0,IF(ISNA(MATCH($J36,TaxCode,0)),0,OFFSET(Setup!$B$7,MATCH($J36,TaxCode,0),0,1,1))))*IF(ISERROR($I36),0,IF(ISNA(MATCH($I36,TaxCode,0)),0,OFFSET(Setup!$B$7,MATCH($I36,TaxCode,0),0,1,1)))</f>
        <v>-19.3304347826087</v>
      </c>
      <c r="L36" s="29" t="n">
        <f aca="true">$G36/(1+IF(ISERROR($I36),0,IF(ISNA(MATCH($I36,TaxCode,0)),0,OFFSET(Setup!$B$7,MATCH($I36,TaxCode,0),0,1,1)))+IF(ISERROR($J36),0,IF(ISNA(MATCH($J36,TaxCode,0)),0,OFFSET(Setup!$B$7,MATCH($J36,TaxCode,0),0,1,1))))*IF(ISERROR($J36),0,IF(ISNA(MATCH($J36,TaxCode,0)),0,OFFSET(Setup!$B$7,MATCH($J36,TaxCode,0),0,1,1)))</f>
        <v>-0</v>
      </c>
      <c r="M36" s="29" t="n">
        <f aca="false" t="array" ref="M36:M36">G36-IF(TaxCount=2,SUM($K36:$L36),$K36:$K36)</f>
        <v>-128.869565217391</v>
      </c>
      <c r="N36" s="27" t="str">
        <f aca="true">IF(AND($G36&gt;0,$H36&lt;&gt;"BANK")=TRUE(),"E1",IF(AND($G36&lt;0,$H36="BANK")=TRUE(),"E1",IF(AND(ISNA(VLOOKUP($H36,AccountNo,1,0))=TRUE(),ISBLANK($H36)=FALSE())=TRUE(),"E2","-")))</f>
        <v>-</v>
      </c>
    </row>
    <row r="37" customFormat="false" ht="15.75" hidden="false" customHeight="true" outlineLevel="0" collapsed="false">
      <c r="A37" s="26" t="n">
        <v>44027</v>
      </c>
      <c r="B37" s="27" t="n">
        <v>1205</v>
      </c>
      <c r="C37" s="27" t="n">
        <v>81</v>
      </c>
      <c r="D37" s="28" t="s">
        <v>100</v>
      </c>
      <c r="E37" s="19" t="s">
        <v>93</v>
      </c>
      <c r="F37" s="19" t="s">
        <v>101</v>
      </c>
      <c r="G37" s="29" t="n">
        <v>-330.6</v>
      </c>
      <c r="H37" s="30" t="s">
        <v>102</v>
      </c>
      <c r="I37" s="27" t="s">
        <v>68</v>
      </c>
      <c r="J37" s="27" t="s">
        <v>70</v>
      </c>
      <c r="K37" s="29" t="n">
        <f aca="true">$G37/(1+IF(ISERROR($I37),0,IF(ISNA(MATCH($I37,TaxCode,0)),0,OFFSET(Setup!$B$7,MATCH($I37,TaxCode,0),0,1,1)))+IF(ISERROR($J37),0,IF(ISNA(MATCH($J37,TaxCode,0)),0,OFFSET(Setup!$B$7,MATCH($J37,TaxCode,0),0,1,1))))*IF(ISERROR($I37),0,IF(ISNA(MATCH($I37,TaxCode,0)),0,OFFSET(Setup!$B$7,MATCH($I37,TaxCode,0),0,1,1)))</f>
        <v>-43.1217391304348</v>
      </c>
      <c r="L37" s="29" t="n">
        <f aca="true">$G37/(1+IF(ISERROR($I37),0,IF(ISNA(MATCH($I37,TaxCode,0)),0,OFFSET(Setup!$B$7,MATCH($I37,TaxCode,0),0,1,1)))+IF(ISERROR($J37),0,IF(ISNA(MATCH($J37,TaxCode,0)),0,OFFSET(Setup!$B$7,MATCH($J37,TaxCode,0),0,1,1))))*IF(ISERROR($J37),0,IF(ISNA(MATCH($J37,TaxCode,0)),0,OFFSET(Setup!$B$7,MATCH($J37,TaxCode,0),0,1,1)))</f>
        <v>-0</v>
      </c>
      <c r="M37" s="29" t="n">
        <f aca="false" t="array" ref="M37:M37">G37-IF(TaxCount=2,SUM($K37:$L37),$K37:$K37)</f>
        <v>-287.478260869565</v>
      </c>
      <c r="N37" s="27" t="str">
        <f aca="true">IF(AND($G37&gt;0,$H37&lt;&gt;"BANK")=TRUE(),"E1",IF(AND($G37&lt;0,$H37="BANK")=TRUE(),"E1",IF(AND(ISNA(VLOOKUP($H37,AccountNo,1,0))=TRUE(),ISBLANK($H37)=FALSE())=TRUE(),"E2","-")))</f>
        <v>-</v>
      </c>
    </row>
    <row r="38" customFormat="false" ht="15.75" hidden="false" customHeight="true" outlineLevel="0" collapsed="false">
      <c r="A38" s="26" t="n">
        <v>44030</v>
      </c>
      <c r="B38" s="27" t="n">
        <v>1205</v>
      </c>
      <c r="C38" s="27" t="n">
        <v>82</v>
      </c>
      <c r="D38" s="28" t="s">
        <v>131</v>
      </c>
      <c r="E38" s="19" t="s">
        <v>93</v>
      </c>
      <c r="F38" s="19" t="s">
        <v>132</v>
      </c>
      <c r="G38" s="29" t="n">
        <v>-640.68</v>
      </c>
      <c r="H38" s="30" t="s">
        <v>133</v>
      </c>
      <c r="I38" s="27" t="s">
        <v>68</v>
      </c>
      <c r="J38" s="27" t="s">
        <v>70</v>
      </c>
      <c r="K38" s="29" t="n">
        <f aca="true">$G38/(1+IF(ISERROR($I38),0,IF(ISNA(MATCH($I38,TaxCode,0)),0,OFFSET(Setup!$B$7,MATCH($I38,TaxCode,0),0,1,1)))+IF(ISERROR($J38),0,IF(ISNA(MATCH($J38,TaxCode,0)),0,OFFSET(Setup!$B$7,MATCH($J38,TaxCode,0),0,1,1))))*IF(ISERROR($I38),0,IF(ISNA(MATCH($I38,TaxCode,0)),0,OFFSET(Setup!$B$7,MATCH($I38,TaxCode,0),0,1,1)))</f>
        <v>-83.5669565217391</v>
      </c>
      <c r="L38" s="29" t="n">
        <f aca="true">$G38/(1+IF(ISERROR($I38),0,IF(ISNA(MATCH($I38,TaxCode,0)),0,OFFSET(Setup!$B$7,MATCH($I38,TaxCode,0),0,1,1)))+IF(ISERROR($J38),0,IF(ISNA(MATCH($J38,TaxCode,0)),0,OFFSET(Setup!$B$7,MATCH($J38,TaxCode,0),0,1,1))))*IF(ISERROR($J38),0,IF(ISNA(MATCH($J38,TaxCode,0)),0,OFFSET(Setup!$B$7,MATCH($J38,TaxCode,0),0,1,1)))</f>
        <v>-0</v>
      </c>
      <c r="M38" s="29" t="n">
        <f aca="false" t="array" ref="M38:M38">G38-IF(TaxCount=2,SUM($K38:$L38),$K38:$K38)</f>
        <v>-557.113043478261</v>
      </c>
      <c r="N38" s="27" t="str">
        <f aca="true">IF(AND($G38&gt;0,$H38&lt;&gt;"BANK")=TRUE(),"E1",IF(AND($G38&lt;0,$H38="BANK")=TRUE(),"E1",IF(AND(ISNA(VLOOKUP($H38,AccountNo,1,0))=TRUE(),ISBLANK($H38)=FALSE())=TRUE(),"E2","-")))</f>
        <v>-</v>
      </c>
    </row>
    <row r="39" customFormat="false" ht="15.75" hidden="false" customHeight="true" outlineLevel="0" collapsed="false">
      <c r="A39" s="26" t="n">
        <v>44035</v>
      </c>
      <c r="B39" s="27" t="n">
        <v>1205</v>
      </c>
      <c r="C39" s="27" t="n">
        <v>83</v>
      </c>
      <c r="D39" s="28" t="s">
        <v>96</v>
      </c>
      <c r="E39" s="49" t="s">
        <v>134</v>
      </c>
      <c r="F39" s="19" t="s">
        <v>98</v>
      </c>
      <c r="G39" s="29" t="n">
        <v>-148.2</v>
      </c>
      <c r="H39" s="30" t="s">
        <v>99</v>
      </c>
      <c r="I39" s="27" t="s">
        <v>68</v>
      </c>
      <c r="J39" s="27" t="s">
        <v>70</v>
      </c>
      <c r="K39" s="29" t="n">
        <f aca="true">$G39/(1+IF(ISERROR($I39),0,IF(ISNA(MATCH($I39,TaxCode,0)),0,OFFSET(Setup!$B$7,MATCH($I39,TaxCode,0),0,1,1)))+IF(ISERROR($J39),0,IF(ISNA(MATCH($J39,TaxCode,0)),0,OFFSET(Setup!$B$7,MATCH($J39,TaxCode,0),0,1,1))))*IF(ISERROR($I39),0,IF(ISNA(MATCH($I39,TaxCode,0)),0,OFFSET(Setup!$B$7,MATCH($I39,TaxCode,0),0,1,1)))</f>
        <v>-19.3304347826087</v>
      </c>
      <c r="L39" s="29" t="n">
        <f aca="true">$G39/(1+IF(ISERROR($I39),0,IF(ISNA(MATCH($I39,TaxCode,0)),0,OFFSET(Setup!$B$7,MATCH($I39,TaxCode,0),0,1,1)))+IF(ISERROR($J39),0,IF(ISNA(MATCH($J39,TaxCode,0)),0,OFFSET(Setup!$B$7,MATCH($J39,TaxCode,0),0,1,1))))*IF(ISERROR($J39),0,IF(ISNA(MATCH($J39,TaxCode,0)),0,OFFSET(Setup!$B$7,MATCH($J39,TaxCode,0),0,1,1)))</f>
        <v>-0</v>
      </c>
      <c r="M39" s="29" t="n">
        <f aca="false" t="array" ref="M39:M39">G39-IF(TaxCount=2,SUM($K39:$L39),$K39:$K39)</f>
        <v>-128.869565217391</v>
      </c>
      <c r="N39" s="27" t="str">
        <f aca="true">IF(AND($G39&gt;0,$H39&lt;&gt;"BANK")=TRUE(),"E1",IF(AND($G39&lt;0,$H39="BANK")=TRUE(),"E1",IF(AND(ISNA(VLOOKUP($H39,AccountNo,1,0))=TRUE(),ISBLANK($H39)=FALSE())=TRUE(),"E2","-")))</f>
        <v>-</v>
      </c>
    </row>
    <row r="40" customFormat="false" ht="15.75" hidden="false" customHeight="true" outlineLevel="0" collapsed="false">
      <c r="A40" s="26" t="n">
        <v>44037</v>
      </c>
      <c r="B40" s="27" t="n">
        <v>1205</v>
      </c>
      <c r="C40" s="27" t="n">
        <v>84</v>
      </c>
      <c r="D40" s="28" t="s">
        <v>104</v>
      </c>
      <c r="E40" s="49" t="s">
        <v>93</v>
      </c>
      <c r="F40" s="19" t="s">
        <v>105</v>
      </c>
      <c r="G40" s="29" t="n">
        <v>-342</v>
      </c>
      <c r="H40" s="30" t="s">
        <v>106</v>
      </c>
      <c r="I40" s="27" t="s">
        <v>70</v>
      </c>
      <c r="J40" s="27" t="s">
        <v>70</v>
      </c>
      <c r="K40" s="29" t="n">
        <f aca="true">$G40/(1+IF(ISERROR($I40),0,IF(ISNA(MATCH($I40,TaxCode,0)),0,OFFSET(Setup!$B$7,MATCH($I40,TaxCode,0),0,1,1)))+IF(ISERROR($J40),0,IF(ISNA(MATCH($J40,TaxCode,0)),0,OFFSET(Setup!$B$7,MATCH($J40,TaxCode,0),0,1,1))))*IF(ISERROR($I40),0,IF(ISNA(MATCH($I40,TaxCode,0)),0,OFFSET(Setup!$B$7,MATCH($I40,TaxCode,0),0,1,1)))</f>
        <v>-0</v>
      </c>
      <c r="L40" s="29" t="n">
        <f aca="true">$G40/(1+IF(ISERROR($I40),0,IF(ISNA(MATCH($I40,TaxCode,0)),0,OFFSET(Setup!$B$7,MATCH($I40,TaxCode,0),0,1,1)))+IF(ISERROR($J40),0,IF(ISNA(MATCH($J40,TaxCode,0)),0,OFFSET(Setup!$B$7,MATCH($J40,TaxCode,0),0,1,1))))*IF(ISERROR($J40),0,IF(ISNA(MATCH($J40,TaxCode,0)),0,OFFSET(Setup!$B$7,MATCH($J40,TaxCode,0),0,1,1)))</f>
        <v>-0</v>
      </c>
      <c r="M40" s="29" t="n">
        <f aca="false" t="array" ref="M40:M40">G40-IF(TaxCount=2,SUM($K40:$L40),$K40:$K40)</f>
        <v>-342</v>
      </c>
      <c r="N40" s="27" t="str">
        <f aca="true">IF(AND($G40&gt;0,$H40&lt;&gt;"BANK")=TRUE(),"E1",IF(AND($G40&lt;0,$H40="BANK")=TRUE(),"E1",IF(AND(ISNA(VLOOKUP($H40,AccountNo,1,0))=TRUE(),ISBLANK($H40)=FALSE())=TRUE(),"E2","-")))</f>
        <v>-</v>
      </c>
    </row>
    <row r="41" customFormat="false" ht="15.75" hidden="false" customHeight="true" outlineLevel="0" collapsed="false">
      <c r="A41" s="26" t="n">
        <v>44043</v>
      </c>
      <c r="B41" s="27" t="n">
        <v>0</v>
      </c>
      <c r="C41" s="27" t="n">
        <v>0</v>
      </c>
      <c r="D41" s="28" t="s">
        <v>107</v>
      </c>
      <c r="E41" s="19" t="s">
        <v>93</v>
      </c>
      <c r="F41" s="19" t="s">
        <v>108</v>
      </c>
      <c r="G41" s="29" t="n">
        <v>1596</v>
      </c>
      <c r="H41" s="30" t="s">
        <v>91</v>
      </c>
      <c r="I41" s="27" t="s">
        <v>70</v>
      </c>
      <c r="J41" s="27" t="s">
        <v>70</v>
      </c>
      <c r="K41" s="29" t="n">
        <f aca="true">$G41/(1+IF(ISERROR($I41),0,IF(ISNA(MATCH($I41,TaxCode,0)),0,OFFSET(Setup!$B$7,MATCH($I41,TaxCode,0),0,1,1)))+IF(ISERROR($J41),0,IF(ISNA(MATCH($J41,TaxCode,0)),0,OFFSET(Setup!$B$7,MATCH($J41,TaxCode,0),0,1,1))))*IF(ISERROR($I41),0,IF(ISNA(MATCH($I41,TaxCode,0)),0,OFFSET(Setup!$B$7,MATCH($I41,TaxCode,0),0,1,1)))</f>
        <v>0</v>
      </c>
      <c r="L41" s="29" t="n">
        <f aca="true">$G41/(1+IF(ISERROR($I41),0,IF(ISNA(MATCH($I41,TaxCode,0)),0,OFFSET(Setup!$B$7,MATCH($I41,TaxCode,0),0,1,1)))+IF(ISERROR($J41),0,IF(ISNA(MATCH($J41,TaxCode,0)),0,OFFSET(Setup!$B$7,MATCH($J41,TaxCode,0),0,1,1))))*IF(ISERROR($J41),0,IF(ISNA(MATCH($J41,TaxCode,0)),0,OFFSET(Setup!$B$7,MATCH($J41,TaxCode,0),0,1,1)))</f>
        <v>0</v>
      </c>
      <c r="M41" s="29" t="n">
        <f aca="false" t="array" ref="M41:M41">G41-IF(TaxCount=2,SUM($K41:$L41),$K41:$K41)</f>
        <v>1596</v>
      </c>
      <c r="N41" s="27" t="str">
        <f aca="true">IF(AND($G41&gt;0,$H41&lt;&gt;"BANK")=TRUE(),"E1",IF(AND($G41&lt;0,$H41="BANK")=TRUE(),"E1",IF(AND(ISNA(VLOOKUP($H41,AccountNo,1,0))=TRUE(),ISBLANK($H41)=FALSE())=TRUE(),"E2","-")))</f>
        <v>-</v>
      </c>
    </row>
    <row r="42" customFormat="false" ht="15.75" hidden="false" customHeight="true" outlineLevel="0" collapsed="false">
      <c r="A42" s="26" t="n">
        <v>44046</v>
      </c>
      <c r="B42" s="27" t="n">
        <v>1206</v>
      </c>
      <c r="C42" s="27" t="n">
        <v>85</v>
      </c>
      <c r="D42" s="28" t="s">
        <v>92</v>
      </c>
      <c r="E42" s="19" t="s">
        <v>93</v>
      </c>
      <c r="F42" s="19" t="s">
        <v>94</v>
      </c>
      <c r="G42" s="29" t="n">
        <v>-31.92</v>
      </c>
      <c r="H42" s="30" t="s">
        <v>95</v>
      </c>
      <c r="I42" s="27" t="s">
        <v>68</v>
      </c>
      <c r="J42" s="27" t="s">
        <v>70</v>
      </c>
      <c r="K42" s="29" t="n">
        <f aca="true">$G42/(1+IF(ISERROR($I42),0,IF(ISNA(MATCH($I42,TaxCode,0)),0,OFFSET(Setup!$B$7,MATCH($I42,TaxCode,0),0,1,1)))+IF(ISERROR($J42),0,IF(ISNA(MATCH($J42,TaxCode,0)),0,OFFSET(Setup!$B$7,MATCH($J42,TaxCode,0),0,1,1))))*IF(ISERROR($I42),0,IF(ISNA(MATCH($I42,TaxCode,0)),0,OFFSET(Setup!$B$7,MATCH($I42,TaxCode,0),0,1,1)))</f>
        <v>-4.16347826086956</v>
      </c>
      <c r="L42" s="29" t="n">
        <f aca="true">$G42/(1+IF(ISERROR($I42),0,IF(ISNA(MATCH($I42,TaxCode,0)),0,OFFSET(Setup!$B$7,MATCH($I42,TaxCode,0),0,1,1)))+IF(ISERROR($J42),0,IF(ISNA(MATCH($J42,TaxCode,0)),0,OFFSET(Setup!$B$7,MATCH($J42,TaxCode,0),0,1,1))))*IF(ISERROR($J42),0,IF(ISNA(MATCH($J42,TaxCode,0)),0,OFFSET(Setup!$B$7,MATCH($J42,TaxCode,0),0,1,1)))</f>
        <v>-0</v>
      </c>
      <c r="M42" s="29" t="n">
        <f aca="false" t="array" ref="M42:M42">G42-IF(TaxCount=2,SUM($K42:$L42),$K42:$K42)</f>
        <v>-27.7565217391304</v>
      </c>
      <c r="N42" s="27" t="str">
        <f aca="true">IF(AND($G42&gt;0,$H42&lt;&gt;"BANK")=TRUE(),"E1",IF(AND($G42&lt;0,$H42="BANK")=TRUE(),"E1",IF(AND(ISNA(VLOOKUP($H42,AccountNo,1,0))=TRUE(),ISBLANK($H42)=FALSE())=TRUE(),"E2","-")))</f>
        <v>-</v>
      </c>
    </row>
    <row r="43" customFormat="false" ht="15.75" hidden="false" customHeight="true" outlineLevel="0" collapsed="false">
      <c r="A43" s="26" t="n">
        <v>44049</v>
      </c>
      <c r="B43" s="27" t="n">
        <v>1206</v>
      </c>
      <c r="C43" s="27" t="n">
        <v>86</v>
      </c>
      <c r="D43" s="28" t="s">
        <v>96</v>
      </c>
      <c r="E43" s="49" t="s">
        <v>135</v>
      </c>
      <c r="F43" s="19" t="s">
        <v>98</v>
      </c>
      <c r="G43" s="29" t="n">
        <v>-148.2</v>
      </c>
      <c r="H43" s="30" t="s">
        <v>99</v>
      </c>
      <c r="I43" s="27" t="s">
        <v>68</v>
      </c>
      <c r="J43" s="27" t="s">
        <v>70</v>
      </c>
      <c r="K43" s="29" t="n">
        <f aca="true">$G43/(1+IF(ISERROR($I43),0,IF(ISNA(MATCH($I43,TaxCode,0)),0,OFFSET(Setup!$B$7,MATCH($I43,TaxCode,0),0,1,1)))+IF(ISERROR($J43),0,IF(ISNA(MATCH($J43,TaxCode,0)),0,OFFSET(Setup!$B$7,MATCH($J43,TaxCode,0),0,1,1))))*IF(ISERROR($I43),0,IF(ISNA(MATCH($I43,TaxCode,0)),0,OFFSET(Setup!$B$7,MATCH($I43,TaxCode,0),0,1,1)))</f>
        <v>-19.3304347826087</v>
      </c>
      <c r="L43" s="29" t="n">
        <f aca="true">$G43/(1+IF(ISERROR($I43),0,IF(ISNA(MATCH($I43,TaxCode,0)),0,OFFSET(Setup!$B$7,MATCH($I43,TaxCode,0),0,1,1)))+IF(ISERROR($J43),0,IF(ISNA(MATCH($J43,TaxCode,0)),0,OFFSET(Setup!$B$7,MATCH($J43,TaxCode,0),0,1,1))))*IF(ISERROR($J43),0,IF(ISNA(MATCH($J43,TaxCode,0)),0,OFFSET(Setup!$B$7,MATCH($J43,TaxCode,0),0,1,1)))</f>
        <v>-0</v>
      </c>
      <c r="M43" s="29" t="n">
        <f aca="false" t="array" ref="M43:M43">G43-IF(TaxCount=2,SUM($K43:$L43),$K43:$K43)</f>
        <v>-128.869565217391</v>
      </c>
      <c r="N43" s="27" t="str">
        <f aca="true">IF(AND($G43&gt;0,$H43&lt;&gt;"BANK")=TRUE(),"E1",IF(AND($G43&lt;0,$H43="BANK")=TRUE(),"E1",IF(AND(ISNA(VLOOKUP($H43,AccountNo,1,0))=TRUE(),ISBLANK($H43)=FALSE())=TRUE(),"E2","-")))</f>
        <v>-</v>
      </c>
    </row>
    <row r="44" customFormat="false" ht="15.75" hidden="false" customHeight="true" outlineLevel="0" collapsed="false">
      <c r="A44" s="26" t="n">
        <v>44057</v>
      </c>
      <c r="B44" s="27" t="n">
        <v>1206</v>
      </c>
      <c r="C44" s="27" t="n">
        <v>87</v>
      </c>
      <c r="D44" s="28" t="s">
        <v>100</v>
      </c>
      <c r="E44" s="19" t="s">
        <v>93</v>
      </c>
      <c r="F44" s="19" t="s">
        <v>101</v>
      </c>
      <c r="G44" s="29" t="n">
        <v>-241.68</v>
      </c>
      <c r="H44" s="30" t="s">
        <v>102</v>
      </c>
      <c r="I44" s="27" t="s">
        <v>68</v>
      </c>
      <c r="J44" s="27" t="s">
        <v>70</v>
      </c>
      <c r="K44" s="29" t="n">
        <f aca="true">$G44/(1+IF(ISERROR($I44),0,IF(ISNA(MATCH($I44,TaxCode,0)),0,OFFSET(Setup!$B$7,MATCH($I44,TaxCode,0),0,1,1)))+IF(ISERROR($J44),0,IF(ISNA(MATCH($J44,TaxCode,0)),0,OFFSET(Setup!$B$7,MATCH($J44,TaxCode,0),0,1,1))))*IF(ISERROR($I44),0,IF(ISNA(MATCH($I44,TaxCode,0)),0,OFFSET(Setup!$B$7,MATCH($I44,TaxCode,0),0,1,1)))</f>
        <v>-31.5234782608696</v>
      </c>
      <c r="L44" s="29" t="n">
        <f aca="true">$G44/(1+IF(ISERROR($I44),0,IF(ISNA(MATCH($I44,TaxCode,0)),0,OFFSET(Setup!$B$7,MATCH($I44,TaxCode,0),0,1,1)))+IF(ISERROR($J44),0,IF(ISNA(MATCH($J44,TaxCode,0)),0,OFFSET(Setup!$B$7,MATCH($J44,TaxCode,0),0,1,1))))*IF(ISERROR($J44),0,IF(ISNA(MATCH($J44,TaxCode,0)),0,OFFSET(Setup!$B$7,MATCH($J44,TaxCode,0),0,1,1)))</f>
        <v>-0</v>
      </c>
      <c r="M44" s="29" t="n">
        <f aca="false" t="array" ref="M44:M44">G44-IF(TaxCount=2,SUM($K44:$L44),$K44:$K44)</f>
        <v>-210.15652173913</v>
      </c>
      <c r="N44" s="27" t="str">
        <f aca="true">IF(AND($G44&gt;0,$H44&lt;&gt;"BANK")=TRUE(),"E1",IF(AND($G44&lt;0,$H44="BANK")=TRUE(),"E1",IF(AND(ISNA(VLOOKUP($H44,AccountNo,1,0))=TRUE(),ISBLANK($H44)=FALSE())=TRUE(),"E2","-")))</f>
        <v>-</v>
      </c>
    </row>
    <row r="45" customFormat="false" ht="15.75" hidden="false" customHeight="true" outlineLevel="0" collapsed="false">
      <c r="A45" s="26" t="n">
        <v>44061</v>
      </c>
      <c r="B45" s="27" t="n">
        <v>1206</v>
      </c>
      <c r="C45" s="27" t="n">
        <v>88</v>
      </c>
      <c r="D45" s="28" t="s">
        <v>110</v>
      </c>
      <c r="E45" s="19" t="s">
        <v>136</v>
      </c>
      <c r="F45" s="19" t="s">
        <v>112</v>
      </c>
      <c r="G45" s="29" t="n">
        <v>-499.32</v>
      </c>
      <c r="H45" s="30" t="s">
        <v>113</v>
      </c>
      <c r="I45" s="27" t="s">
        <v>68</v>
      </c>
      <c r="J45" s="27" t="s">
        <v>70</v>
      </c>
      <c r="K45" s="29" t="n">
        <f aca="true">$G45/(1+IF(ISERROR($I45),0,IF(ISNA(MATCH($I45,TaxCode,0)),0,OFFSET(Setup!$B$7,MATCH($I45,TaxCode,0),0,1,1)))+IF(ISERROR($J45),0,IF(ISNA(MATCH($J45,TaxCode,0)),0,OFFSET(Setup!$B$7,MATCH($J45,TaxCode,0),0,1,1))))*IF(ISERROR($I45),0,IF(ISNA(MATCH($I45,TaxCode,0)),0,OFFSET(Setup!$B$7,MATCH($I45,TaxCode,0),0,1,1)))</f>
        <v>-65.1286956521739</v>
      </c>
      <c r="L45" s="29" t="n">
        <f aca="true">$G45/(1+IF(ISERROR($I45),0,IF(ISNA(MATCH($I45,TaxCode,0)),0,OFFSET(Setup!$B$7,MATCH($I45,TaxCode,0),0,1,1)))+IF(ISERROR($J45),0,IF(ISNA(MATCH($J45,TaxCode,0)),0,OFFSET(Setup!$B$7,MATCH($J45,TaxCode,0),0,1,1))))*IF(ISERROR($J45),0,IF(ISNA(MATCH($J45,TaxCode,0)),0,OFFSET(Setup!$B$7,MATCH($J45,TaxCode,0),0,1,1)))</f>
        <v>-0</v>
      </c>
      <c r="M45" s="29" t="n">
        <f aca="false" t="array" ref="M45:M45">G45-IF(TaxCount=2,SUM($K45:$L45),$K45:$K45)</f>
        <v>-434.191304347826</v>
      </c>
      <c r="N45" s="27" t="str">
        <f aca="true">IF(AND($G45&gt;0,$H45&lt;&gt;"BANK")=TRUE(),"E1",IF(AND($G45&lt;0,$H45="BANK")=TRUE(),"E1",IF(AND(ISNA(VLOOKUP($H45,AccountNo,1,0))=TRUE(),ISBLANK($H45)=FALSE())=TRUE(),"E2","-")))</f>
        <v>-</v>
      </c>
    </row>
    <row r="46" customFormat="false" ht="15.75" hidden="false" customHeight="true" outlineLevel="0" collapsed="false">
      <c r="A46" s="26" t="n">
        <v>44063</v>
      </c>
      <c r="B46" s="27" t="n">
        <v>1206</v>
      </c>
      <c r="C46" s="27" t="n">
        <v>89</v>
      </c>
      <c r="D46" s="28" t="s">
        <v>96</v>
      </c>
      <c r="E46" s="49" t="s">
        <v>137</v>
      </c>
      <c r="F46" s="19" t="s">
        <v>98</v>
      </c>
      <c r="G46" s="29" t="n">
        <v>-148.2</v>
      </c>
      <c r="H46" s="30" t="s">
        <v>99</v>
      </c>
      <c r="I46" s="27" t="s">
        <v>68</v>
      </c>
      <c r="J46" s="27" t="s">
        <v>70</v>
      </c>
      <c r="K46" s="29" t="n">
        <f aca="true">$G46/(1+IF(ISERROR($I46),0,IF(ISNA(MATCH($I46,TaxCode,0)),0,OFFSET(Setup!$B$7,MATCH($I46,TaxCode,0),0,1,1)))+IF(ISERROR($J46),0,IF(ISNA(MATCH($J46,TaxCode,0)),0,OFFSET(Setup!$B$7,MATCH($J46,TaxCode,0),0,1,1))))*IF(ISERROR($I46),0,IF(ISNA(MATCH($I46,TaxCode,0)),0,OFFSET(Setup!$B$7,MATCH($I46,TaxCode,0),0,1,1)))</f>
        <v>-19.3304347826087</v>
      </c>
      <c r="L46" s="29" t="n">
        <f aca="true">$G46/(1+IF(ISERROR($I46),0,IF(ISNA(MATCH($I46,TaxCode,0)),0,OFFSET(Setup!$B$7,MATCH($I46,TaxCode,0),0,1,1)))+IF(ISERROR($J46),0,IF(ISNA(MATCH($J46,TaxCode,0)),0,OFFSET(Setup!$B$7,MATCH($J46,TaxCode,0),0,1,1))))*IF(ISERROR($J46),0,IF(ISNA(MATCH($J46,TaxCode,0)),0,OFFSET(Setup!$B$7,MATCH($J46,TaxCode,0),0,1,1)))</f>
        <v>-0</v>
      </c>
      <c r="M46" s="29" t="n">
        <f aca="false" t="array" ref="M46:M46">G46-IF(TaxCount=2,SUM($K46:$L46),$K46:$K46)</f>
        <v>-128.869565217391</v>
      </c>
      <c r="N46" s="27" t="str">
        <f aca="true">IF(AND($G46&gt;0,$H46&lt;&gt;"BANK")=TRUE(),"E1",IF(AND($G46&lt;0,$H46="BANK")=TRUE(),"E1",IF(AND(ISNA(VLOOKUP($H46,AccountNo,1,0))=TRUE(),ISBLANK($H46)=FALSE())=TRUE(),"E2","-")))</f>
        <v>-</v>
      </c>
    </row>
    <row r="47" customFormat="false" ht="15.75" hidden="false" customHeight="true" outlineLevel="0" collapsed="false">
      <c r="A47" s="26" t="n">
        <v>44068</v>
      </c>
      <c r="B47" s="27" t="n">
        <v>1206</v>
      </c>
      <c r="C47" s="27" t="n">
        <v>90</v>
      </c>
      <c r="D47" s="28" t="s">
        <v>104</v>
      </c>
      <c r="E47" s="49" t="s">
        <v>93</v>
      </c>
      <c r="F47" s="19" t="s">
        <v>105</v>
      </c>
      <c r="G47" s="29" t="n">
        <v>-342</v>
      </c>
      <c r="H47" s="30" t="s">
        <v>106</v>
      </c>
      <c r="I47" s="27" t="s">
        <v>70</v>
      </c>
      <c r="J47" s="27" t="s">
        <v>70</v>
      </c>
      <c r="K47" s="29" t="n">
        <f aca="true">$G47/(1+IF(ISERROR($I47),0,IF(ISNA(MATCH($I47,TaxCode,0)),0,OFFSET(Setup!$B$7,MATCH($I47,TaxCode,0),0,1,1)))+IF(ISERROR($J47),0,IF(ISNA(MATCH($J47,TaxCode,0)),0,OFFSET(Setup!$B$7,MATCH($J47,TaxCode,0),0,1,1))))*IF(ISERROR($I47),0,IF(ISNA(MATCH($I47,TaxCode,0)),0,OFFSET(Setup!$B$7,MATCH($I47,TaxCode,0),0,1,1)))</f>
        <v>-0</v>
      </c>
      <c r="L47" s="29" t="n">
        <f aca="true">$G47/(1+IF(ISERROR($I47),0,IF(ISNA(MATCH($I47,TaxCode,0)),0,OFFSET(Setup!$B$7,MATCH($I47,TaxCode,0),0,1,1)))+IF(ISERROR($J47),0,IF(ISNA(MATCH($J47,TaxCode,0)),0,OFFSET(Setup!$B$7,MATCH($J47,TaxCode,0),0,1,1))))*IF(ISERROR($J47),0,IF(ISNA(MATCH($J47,TaxCode,0)),0,OFFSET(Setup!$B$7,MATCH($J47,TaxCode,0),0,1,1)))</f>
        <v>-0</v>
      </c>
      <c r="M47" s="29" t="n">
        <f aca="false" t="array" ref="M47:M47">G47-IF(TaxCount=2,SUM($K47:$L47),$K47:$K47)</f>
        <v>-342</v>
      </c>
      <c r="N47" s="27" t="str">
        <f aca="true">IF(AND($G47&gt;0,$H47&lt;&gt;"BANK")=TRUE(),"E1",IF(AND($G47&lt;0,$H47="BANK")=TRUE(),"E1",IF(AND(ISNA(VLOOKUP($H47,AccountNo,1,0))=TRUE(),ISBLANK($H47)=FALSE())=TRUE(),"E2","-")))</f>
        <v>-</v>
      </c>
    </row>
    <row r="48" customFormat="false" ht="15.75" hidden="false" customHeight="true" outlineLevel="0" collapsed="false">
      <c r="A48" s="26" t="n">
        <v>44074</v>
      </c>
      <c r="B48" s="27" t="n">
        <v>0</v>
      </c>
      <c r="C48" s="27" t="n">
        <v>0</v>
      </c>
      <c r="D48" s="28" t="s">
        <v>107</v>
      </c>
      <c r="E48" s="19" t="s">
        <v>93</v>
      </c>
      <c r="F48" s="19" t="s">
        <v>108</v>
      </c>
      <c r="G48" s="29" t="n">
        <v>1368</v>
      </c>
      <c r="H48" s="30" t="s">
        <v>91</v>
      </c>
      <c r="I48" s="27" t="s">
        <v>70</v>
      </c>
      <c r="J48" s="27" t="s">
        <v>70</v>
      </c>
      <c r="K48" s="29" t="n">
        <f aca="true">$G48/(1+IF(ISERROR($I48),0,IF(ISNA(MATCH($I48,TaxCode,0)),0,OFFSET(Setup!$B$7,MATCH($I48,TaxCode,0),0,1,1)))+IF(ISERROR($J48),0,IF(ISNA(MATCH($J48,TaxCode,0)),0,OFFSET(Setup!$B$7,MATCH($J48,TaxCode,0),0,1,1))))*IF(ISERROR($I48),0,IF(ISNA(MATCH($I48,TaxCode,0)),0,OFFSET(Setup!$B$7,MATCH($I48,TaxCode,0),0,1,1)))</f>
        <v>0</v>
      </c>
      <c r="L48" s="29" t="n">
        <f aca="true">$G48/(1+IF(ISERROR($I48),0,IF(ISNA(MATCH($I48,TaxCode,0)),0,OFFSET(Setup!$B$7,MATCH($I48,TaxCode,0),0,1,1)))+IF(ISERROR($J48),0,IF(ISNA(MATCH($J48,TaxCode,0)),0,OFFSET(Setup!$B$7,MATCH($J48,TaxCode,0),0,1,1))))*IF(ISERROR($J48),0,IF(ISNA(MATCH($J48,TaxCode,0)),0,OFFSET(Setup!$B$7,MATCH($J48,TaxCode,0),0,1,1)))</f>
        <v>0</v>
      </c>
      <c r="M48" s="29" t="n">
        <f aca="false" t="array" ref="M48:M48">G48-IF(TaxCount=2,SUM($K48:$L48),$K48:$K48)</f>
        <v>1368</v>
      </c>
      <c r="N48" s="27" t="str">
        <f aca="true">IF(AND($G48&gt;0,$H48&lt;&gt;"BANK")=TRUE(),"E1",IF(AND($G48&lt;0,$H48="BANK")=TRUE(),"E1",IF(AND(ISNA(VLOOKUP($H48,AccountNo,1,0))=TRUE(),ISBLANK($H48)=FALSE())=TRUE(),"E2","-")))</f>
        <v>-</v>
      </c>
    </row>
    <row r="49" customFormat="false" ht="15.75" hidden="false" customHeight="true" outlineLevel="0" collapsed="false">
      <c r="A49" s="26" t="n">
        <v>44077</v>
      </c>
      <c r="B49" s="27" t="n">
        <v>1207</v>
      </c>
      <c r="C49" s="27" t="n">
        <v>91</v>
      </c>
      <c r="D49" s="28" t="s">
        <v>114</v>
      </c>
      <c r="E49" s="19" t="s">
        <v>93</v>
      </c>
      <c r="F49" s="19" t="s">
        <v>138</v>
      </c>
      <c r="G49" s="29" t="n">
        <v>-51.3</v>
      </c>
      <c r="H49" s="30" t="s">
        <v>116</v>
      </c>
      <c r="I49" s="27" t="s">
        <v>68</v>
      </c>
      <c r="J49" s="27" t="s">
        <v>70</v>
      </c>
      <c r="K49" s="29" t="n">
        <f aca="true">$G49/(1+IF(ISERROR($I49),0,IF(ISNA(MATCH($I49,TaxCode,0)),0,OFFSET(Setup!$B$7,MATCH($I49,TaxCode,0),0,1,1)))+IF(ISERROR($J49),0,IF(ISNA(MATCH($J49,TaxCode,0)),0,OFFSET(Setup!$B$7,MATCH($J49,TaxCode,0),0,1,1))))*IF(ISERROR($I49),0,IF(ISNA(MATCH($I49,TaxCode,0)),0,OFFSET(Setup!$B$7,MATCH($I49,TaxCode,0),0,1,1)))</f>
        <v>-6.69130434782609</v>
      </c>
      <c r="L49" s="29" t="n">
        <f aca="true">$G49/(1+IF(ISERROR($I49),0,IF(ISNA(MATCH($I49,TaxCode,0)),0,OFFSET(Setup!$B$7,MATCH($I49,TaxCode,0),0,1,1)))+IF(ISERROR($J49),0,IF(ISNA(MATCH($J49,TaxCode,0)),0,OFFSET(Setup!$B$7,MATCH($J49,TaxCode,0),0,1,1))))*IF(ISERROR($J49),0,IF(ISNA(MATCH($J49,TaxCode,0)),0,OFFSET(Setup!$B$7,MATCH($J49,TaxCode,0),0,1,1)))</f>
        <v>-0</v>
      </c>
      <c r="M49" s="29" t="n">
        <f aca="false" t="array" ref="M49:M49">G49-IF(TaxCount=2,SUM($K49:$L49),$K49:$K49)</f>
        <v>-44.6086956521739</v>
      </c>
      <c r="N49" s="27" t="str">
        <f aca="true">IF(AND($G49&gt;0,$H49&lt;&gt;"BANK")=TRUE(),"E1",IF(AND($G49&lt;0,$H49="BANK")=TRUE(),"E1",IF(AND(ISNA(VLOOKUP($H49,AccountNo,1,0))=TRUE(),ISBLANK($H49)=FALSE())=TRUE(),"E2","-")))</f>
        <v>-</v>
      </c>
    </row>
    <row r="50" customFormat="false" ht="15.75" hidden="false" customHeight="true" outlineLevel="0" collapsed="false">
      <c r="A50" s="26" t="n">
        <v>44077</v>
      </c>
      <c r="B50" s="27" t="n">
        <v>1207</v>
      </c>
      <c r="C50" s="27" t="n">
        <v>92</v>
      </c>
      <c r="D50" s="28" t="s">
        <v>96</v>
      </c>
      <c r="E50" s="49" t="s">
        <v>139</v>
      </c>
      <c r="F50" s="19" t="s">
        <v>98</v>
      </c>
      <c r="G50" s="29" t="n">
        <v>-148.2</v>
      </c>
      <c r="H50" s="30" t="s">
        <v>99</v>
      </c>
      <c r="I50" s="27" t="s">
        <v>68</v>
      </c>
      <c r="J50" s="27" t="s">
        <v>70</v>
      </c>
      <c r="K50" s="29" t="n">
        <f aca="true">$G50/(1+IF(ISERROR($I50),0,IF(ISNA(MATCH($I50,TaxCode,0)),0,OFFSET(Setup!$B$7,MATCH($I50,TaxCode,0),0,1,1)))+IF(ISERROR($J50),0,IF(ISNA(MATCH($J50,TaxCode,0)),0,OFFSET(Setup!$B$7,MATCH($J50,TaxCode,0),0,1,1))))*IF(ISERROR($I50),0,IF(ISNA(MATCH($I50,TaxCode,0)),0,OFFSET(Setup!$B$7,MATCH($I50,TaxCode,0),0,1,1)))</f>
        <v>-19.3304347826087</v>
      </c>
      <c r="L50" s="29" t="n">
        <f aca="true">$G50/(1+IF(ISERROR($I50),0,IF(ISNA(MATCH($I50,TaxCode,0)),0,OFFSET(Setup!$B$7,MATCH($I50,TaxCode,0),0,1,1)))+IF(ISERROR($J50),0,IF(ISNA(MATCH($J50,TaxCode,0)),0,OFFSET(Setup!$B$7,MATCH($J50,TaxCode,0),0,1,1))))*IF(ISERROR($J50),0,IF(ISNA(MATCH($J50,TaxCode,0)),0,OFFSET(Setup!$B$7,MATCH($J50,TaxCode,0),0,1,1)))</f>
        <v>-0</v>
      </c>
      <c r="M50" s="29" t="n">
        <f aca="false" t="array" ref="M50:M50">G50-IF(TaxCount=2,SUM($K50:$L50),$K50:$K50)</f>
        <v>-128.869565217391</v>
      </c>
      <c r="N50" s="27" t="str">
        <f aca="true">IF(AND($G50&gt;0,$H50&lt;&gt;"BANK")=TRUE(),"E1",IF(AND($G50&lt;0,$H50="BANK")=TRUE(),"E1",IF(AND(ISNA(VLOOKUP($H50,AccountNo,1,0))=TRUE(),ISBLANK($H50)=FALSE())=TRUE(),"E2","-")))</f>
        <v>-</v>
      </c>
    </row>
    <row r="51" customFormat="false" ht="15.75" hidden="false" customHeight="true" outlineLevel="0" collapsed="false">
      <c r="A51" s="26" t="n">
        <v>44078</v>
      </c>
      <c r="B51" s="27" t="n">
        <v>1207</v>
      </c>
      <c r="C51" s="27" t="n">
        <v>93</v>
      </c>
      <c r="D51" s="28" t="s">
        <v>92</v>
      </c>
      <c r="E51" s="19" t="s">
        <v>93</v>
      </c>
      <c r="F51" s="19" t="s">
        <v>94</v>
      </c>
      <c r="G51" s="29" t="n">
        <v>-28.5</v>
      </c>
      <c r="H51" s="30" t="s">
        <v>95</v>
      </c>
      <c r="I51" s="27" t="s">
        <v>68</v>
      </c>
      <c r="J51" s="27" t="s">
        <v>70</v>
      </c>
      <c r="K51" s="29" t="n">
        <f aca="true">$G51/(1+IF(ISERROR($I51),0,IF(ISNA(MATCH($I51,TaxCode,0)),0,OFFSET(Setup!$B$7,MATCH($I51,TaxCode,0),0,1,1)))+IF(ISERROR($J51),0,IF(ISNA(MATCH($J51,TaxCode,0)),0,OFFSET(Setup!$B$7,MATCH($J51,TaxCode,0),0,1,1))))*IF(ISERROR($I51),0,IF(ISNA(MATCH($I51,TaxCode,0)),0,OFFSET(Setup!$B$7,MATCH($I51,TaxCode,0),0,1,1)))</f>
        <v>-3.71739130434783</v>
      </c>
      <c r="L51" s="29" t="n">
        <f aca="true">$G51/(1+IF(ISERROR($I51),0,IF(ISNA(MATCH($I51,TaxCode,0)),0,OFFSET(Setup!$B$7,MATCH($I51,TaxCode,0),0,1,1)))+IF(ISERROR($J51),0,IF(ISNA(MATCH($J51,TaxCode,0)),0,OFFSET(Setup!$B$7,MATCH($J51,TaxCode,0),0,1,1))))*IF(ISERROR($J51),0,IF(ISNA(MATCH($J51,TaxCode,0)),0,OFFSET(Setup!$B$7,MATCH($J51,TaxCode,0),0,1,1)))</f>
        <v>-0</v>
      </c>
      <c r="M51" s="29" t="n">
        <f aca="false" t="array" ref="M51:M51">G51-IF(TaxCount=2,SUM($K51:$L51),$K51:$K51)</f>
        <v>-24.7826086956522</v>
      </c>
      <c r="N51" s="27" t="str">
        <f aca="true">IF(AND($G51&gt;0,$H51&lt;&gt;"BANK")=TRUE(),"E1",IF(AND($G51&lt;0,$H51="BANK")=TRUE(),"E1",IF(AND(ISNA(VLOOKUP($H51,AccountNo,1,0))=TRUE(),ISBLANK($H51)=FALSE())=TRUE(),"E2","-")))</f>
        <v>-</v>
      </c>
    </row>
    <row r="52" customFormat="false" ht="15.75" hidden="false" customHeight="true" outlineLevel="0" collapsed="false">
      <c r="A52" s="26" t="n">
        <v>44085</v>
      </c>
      <c r="B52" s="27" t="n">
        <v>1207</v>
      </c>
      <c r="C52" s="27" t="n">
        <v>94</v>
      </c>
      <c r="D52" s="28" t="s">
        <v>100</v>
      </c>
      <c r="E52" s="19" t="s">
        <v>93</v>
      </c>
      <c r="F52" s="19" t="s">
        <v>101</v>
      </c>
      <c r="G52" s="29" t="n">
        <v>-102.6</v>
      </c>
      <c r="H52" s="30" t="s">
        <v>102</v>
      </c>
      <c r="I52" s="27" t="s">
        <v>68</v>
      </c>
      <c r="J52" s="27" t="s">
        <v>70</v>
      </c>
      <c r="K52" s="29" t="n">
        <f aca="true">$G52/(1+IF(ISERROR($I52),0,IF(ISNA(MATCH($I52,TaxCode,0)),0,OFFSET(Setup!$B$7,MATCH($I52,TaxCode,0),0,1,1)))+IF(ISERROR($J52),0,IF(ISNA(MATCH($J52,TaxCode,0)),0,OFFSET(Setup!$B$7,MATCH($J52,TaxCode,0),0,1,1))))*IF(ISERROR($I52),0,IF(ISNA(MATCH($I52,TaxCode,0)),0,OFFSET(Setup!$B$7,MATCH($I52,TaxCode,0),0,1,1)))</f>
        <v>-13.3826086956522</v>
      </c>
      <c r="L52" s="29" t="n">
        <f aca="true">$G52/(1+IF(ISERROR($I52),0,IF(ISNA(MATCH($I52,TaxCode,0)),0,OFFSET(Setup!$B$7,MATCH($I52,TaxCode,0),0,1,1)))+IF(ISERROR($J52),0,IF(ISNA(MATCH($J52,TaxCode,0)),0,OFFSET(Setup!$B$7,MATCH($J52,TaxCode,0),0,1,1))))*IF(ISERROR($J52),0,IF(ISNA(MATCH($J52,TaxCode,0)),0,OFFSET(Setup!$B$7,MATCH($J52,TaxCode,0),0,1,1)))</f>
        <v>-0</v>
      </c>
      <c r="M52" s="29" t="n">
        <f aca="false" t="array" ref="M52:M52">G52-IF(TaxCount=2,SUM($K52:$L52),$K52:$K52)</f>
        <v>-89.2173913043478</v>
      </c>
      <c r="N52" s="27" t="str">
        <f aca="true">IF(AND($G52&gt;0,$H52&lt;&gt;"BANK")=TRUE(),"E1",IF(AND($G52&lt;0,$H52="BANK")=TRUE(),"E1",IF(AND(ISNA(VLOOKUP($H52,AccountNo,1,0))=TRUE(),ISBLANK($H52)=FALSE())=TRUE(),"E2","-")))</f>
        <v>-</v>
      </c>
    </row>
    <row r="53" customFormat="false" ht="15.75" hidden="false" customHeight="true" outlineLevel="0" collapsed="false">
      <c r="A53" s="26" t="n">
        <v>44091</v>
      </c>
      <c r="B53" s="27" t="n">
        <v>1207</v>
      </c>
      <c r="C53" s="27" t="n">
        <v>95</v>
      </c>
      <c r="D53" s="28" t="s">
        <v>96</v>
      </c>
      <c r="E53" s="49" t="s">
        <v>140</v>
      </c>
      <c r="F53" s="19" t="s">
        <v>98</v>
      </c>
      <c r="G53" s="29" t="n">
        <v>-148.2</v>
      </c>
      <c r="H53" s="30" t="s">
        <v>99</v>
      </c>
      <c r="I53" s="27" t="s">
        <v>68</v>
      </c>
      <c r="J53" s="27" t="s">
        <v>70</v>
      </c>
      <c r="K53" s="29" t="n">
        <f aca="true">$G53/(1+IF(ISERROR($I53),0,IF(ISNA(MATCH($I53,TaxCode,0)),0,OFFSET(Setup!$B$7,MATCH($I53,TaxCode,0),0,1,1)))+IF(ISERROR($J53),0,IF(ISNA(MATCH($J53,TaxCode,0)),0,OFFSET(Setup!$B$7,MATCH($J53,TaxCode,0),0,1,1))))*IF(ISERROR($I53),0,IF(ISNA(MATCH($I53,TaxCode,0)),0,OFFSET(Setup!$B$7,MATCH($I53,TaxCode,0),0,1,1)))</f>
        <v>-19.3304347826087</v>
      </c>
      <c r="L53" s="29" t="n">
        <f aca="true">$G53/(1+IF(ISERROR($I53),0,IF(ISNA(MATCH($I53,TaxCode,0)),0,OFFSET(Setup!$B$7,MATCH($I53,TaxCode,0),0,1,1)))+IF(ISERROR($J53),0,IF(ISNA(MATCH($J53,TaxCode,0)),0,OFFSET(Setup!$B$7,MATCH($J53,TaxCode,0),0,1,1))))*IF(ISERROR($J53),0,IF(ISNA(MATCH($J53,TaxCode,0)),0,OFFSET(Setup!$B$7,MATCH($J53,TaxCode,0),0,1,1)))</f>
        <v>-0</v>
      </c>
      <c r="M53" s="29" t="n">
        <f aca="false" t="array" ref="M53:M53">G53-IF(TaxCount=2,SUM($K53:$L53),$K53:$K53)</f>
        <v>-128.869565217391</v>
      </c>
      <c r="N53" s="27" t="str">
        <f aca="true">IF(AND($G53&gt;0,$H53&lt;&gt;"BANK")=TRUE(),"E1",IF(AND($G53&lt;0,$H53="BANK")=TRUE(),"E1",IF(AND(ISNA(VLOOKUP($H53,AccountNo,1,0))=TRUE(),ISBLANK($H53)=FALSE())=TRUE(),"E2","-")))</f>
        <v>-</v>
      </c>
    </row>
    <row r="54" customFormat="false" ht="15.75" hidden="false" customHeight="true" outlineLevel="0" collapsed="false">
      <c r="A54" s="26" t="n">
        <v>44096</v>
      </c>
      <c r="B54" s="27" t="n">
        <v>1207</v>
      </c>
      <c r="C54" s="27" t="n">
        <v>96</v>
      </c>
      <c r="D54" s="28" t="s">
        <v>120</v>
      </c>
      <c r="E54" s="49" t="s">
        <v>141</v>
      </c>
      <c r="F54" s="19" t="s">
        <v>122</v>
      </c>
      <c r="G54" s="29" t="n">
        <v>-1135.44</v>
      </c>
      <c r="H54" s="30" t="s">
        <v>123</v>
      </c>
      <c r="I54" s="27" t="s">
        <v>68</v>
      </c>
      <c r="J54" s="27" t="s">
        <v>70</v>
      </c>
      <c r="K54" s="29" t="n">
        <f aca="true">$G54/(1+IF(ISERROR($I54),0,IF(ISNA(MATCH($I54,TaxCode,0)),0,OFFSET(Setup!$B$7,MATCH($I54,TaxCode,0),0,1,1)))+IF(ISERROR($J54),0,IF(ISNA(MATCH($J54,TaxCode,0)),0,OFFSET(Setup!$B$7,MATCH($J54,TaxCode,0),0,1,1))))*IF(ISERROR($I54),0,IF(ISNA(MATCH($I54,TaxCode,0)),0,OFFSET(Setup!$B$7,MATCH($I54,TaxCode,0),0,1,1)))</f>
        <v>-148.100869565217</v>
      </c>
      <c r="L54" s="29" t="n">
        <f aca="true">$G54/(1+IF(ISERROR($I54),0,IF(ISNA(MATCH($I54,TaxCode,0)),0,OFFSET(Setup!$B$7,MATCH($I54,TaxCode,0),0,1,1)))+IF(ISERROR($J54),0,IF(ISNA(MATCH($J54,TaxCode,0)),0,OFFSET(Setup!$B$7,MATCH($J54,TaxCode,0),0,1,1))))*IF(ISERROR($J54),0,IF(ISNA(MATCH($J54,TaxCode,0)),0,OFFSET(Setup!$B$7,MATCH($J54,TaxCode,0),0,1,1)))</f>
        <v>-0</v>
      </c>
      <c r="M54" s="29" t="n">
        <f aca="false" t="array" ref="M54:M54">G54-IF(TaxCount=2,SUM($K54:$L54),$K54:$K54)</f>
        <v>-987.339130434783</v>
      </c>
      <c r="N54" s="27" t="str">
        <f aca="true">IF(AND($G54&gt;0,$H54&lt;&gt;"BANK")=TRUE(),"E1",IF(AND($G54&lt;0,$H54="BANK")=TRUE(),"E1",IF(AND(ISNA(VLOOKUP($H54,AccountNo,1,0))=TRUE(),ISBLANK($H54)=FALSE())=TRUE(),"E2","-")))</f>
        <v>-</v>
      </c>
    </row>
    <row r="55" customFormat="false" ht="15.75" hidden="false" customHeight="true" outlineLevel="0" collapsed="false">
      <c r="A55" s="26" t="n">
        <v>44099</v>
      </c>
      <c r="B55" s="27" t="n">
        <v>1207</v>
      </c>
      <c r="C55" s="27" t="n">
        <v>97</v>
      </c>
      <c r="D55" s="28" t="s">
        <v>104</v>
      </c>
      <c r="E55" s="49" t="s">
        <v>93</v>
      </c>
      <c r="F55" s="19" t="s">
        <v>105</v>
      </c>
      <c r="G55" s="29" t="n">
        <v>-342</v>
      </c>
      <c r="H55" s="30" t="s">
        <v>106</v>
      </c>
      <c r="I55" s="27" t="s">
        <v>70</v>
      </c>
      <c r="J55" s="27" t="s">
        <v>70</v>
      </c>
      <c r="K55" s="29" t="n">
        <f aca="true">$G55/(1+IF(ISERROR($I55),0,IF(ISNA(MATCH($I55,TaxCode,0)),0,OFFSET(Setup!$B$7,MATCH($I55,TaxCode,0),0,1,1)))+IF(ISERROR($J55),0,IF(ISNA(MATCH($J55,TaxCode,0)),0,OFFSET(Setup!$B$7,MATCH($J55,TaxCode,0),0,1,1))))*IF(ISERROR($I55),0,IF(ISNA(MATCH($I55,TaxCode,0)),0,OFFSET(Setup!$B$7,MATCH($I55,TaxCode,0),0,1,1)))</f>
        <v>-0</v>
      </c>
      <c r="L55" s="29" t="n">
        <f aca="true">$G55/(1+IF(ISERROR($I55),0,IF(ISNA(MATCH($I55,TaxCode,0)),0,OFFSET(Setup!$B$7,MATCH($I55,TaxCode,0),0,1,1)))+IF(ISERROR($J55),0,IF(ISNA(MATCH($J55,TaxCode,0)),0,OFFSET(Setup!$B$7,MATCH($J55,TaxCode,0),0,1,1))))*IF(ISERROR($J55),0,IF(ISNA(MATCH($J55,TaxCode,0)),0,OFFSET(Setup!$B$7,MATCH($J55,TaxCode,0),0,1,1)))</f>
        <v>-0</v>
      </c>
      <c r="M55" s="29" t="n">
        <f aca="false" t="array" ref="M55:M55">G55-IF(TaxCount=2,SUM($K55:$L55),$K55:$K55)</f>
        <v>-342</v>
      </c>
      <c r="N55" s="27" t="str">
        <f aca="true">IF(AND($G55&gt;0,$H55&lt;&gt;"BANK")=TRUE(),"E1",IF(AND($G55&lt;0,$H55="BANK")=TRUE(),"E1",IF(AND(ISNA(VLOOKUP($H55,AccountNo,1,0))=TRUE(),ISBLANK($H55)=FALSE())=TRUE(),"E2","-")))</f>
        <v>-</v>
      </c>
    </row>
    <row r="56" customFormat="false" ht="15.75" hidden="false" customHeight="true" outlineLevel="0" collapsed="false">
      <c r="A56" s="26" t="n">
        <v>44104</v>
      </c>
      <c r="B56" s="27" t="n">
        <v>0</v>
      </c>
      <c r="C56" s="27" t="n">
        <v>0</v>
      </c>
      <c r="D56" s="28" t="s">
        <v>107</v>
      </c>
      <c r="E56" s="19" t="s">
        <v>93</v>
      </c>
      <c r="F56" s="19" t="s">
        <v>108</v>
      </c>
      <c r="G56" s="29" t="n">
        <v>2052</v>
      </c>
      <c r="H56" s="30" t="s">
        <v>91</v>
      </c>
      <c r="I56" s="27" t="s">
        <v>70</v>
      </c>
      <c r="J56" s="27" t="s">
        <v>70</v>
      </c>
      <c r="K56" s="29" t="n">
        <f aca="true">$G56/(1+IF(ISERROR($I56),0,IF(ISNA(MATCH($I56,TaxCode,0)),0,OFFSET(Setup!$B$7,MATCH($I56,TaxCode,0),0,1,1)))+IF(ISERROR($J56),0,IF(ISNA(MATCH($J56,TaxCode,0)),0,OFFSET(Setup!$B$7,MATCH($J56,TaxCode,0),0,1,1))))*IF(ISERROR($I56),0,IF(ISNA(MATCH($I56,TaxCode,0)),0,OFFSET(Setup!$B$7,MATCH($I56,TaxCode,0),0,1,1)))</f>
        <v>0</v>
      </c>
      <c r="L56" s="29" t="n">
        <f aca="true">$G56/(1+IF(ISERROR($I56),0,IF(ISNA(MATCH($I56,TaxCode,0)),0,OFFSET(Setup!$B$7,MATCH($I56,TaxCode,0),0,1,1)))+IF(ISERROR($J56),0,IF(ISNA(MATCH($J56,TaxCode,0)),0,OFFSET(Setup!$B$7,MATCH($J56,TaxCode,0),0,1,1))))*IF(ISERROR($J56),0,IF(ISNA(MATCH($J56,TaxCode,0)),0,OFFSET(Setup!$B$7,MATCH($J56,TaxCode,0),0,1,1)))</f>
        <v>0</v>
      </c>
      <c r="M56" s="29" t="n">
        <f aca="false" t="array" ref="M56:M56">G56-IF(TaxCount=2,SUM($K56:$L56),$K56:$K56)</f>
        <v>2052</v>
      </c>
      <c r="N56" s="27" t="str">
        <f aca="true">IF(AND($G56&gt;0,$H56&lt;&gt;"BANK")=TRUE(),"E1",IF(AND($G56&lt;0,$H56="BANK")=TRUE(),"E1",IF(AND(ISNA(VLOOKUP($H56,AccountNo,1,0))=TRUE(),ISBLANK($H56)=FALSE())=TRUE(),"E2","-")))</f>
        <v>-</v>
      </c>
    </row>
    <row r="57" customFormat="false" ht="15.75" hidden="false" customHeight="true" outlineLevel="0" collapsed="false">
      <c r="A57" s="26" t="n">
        <v>44105</v>
      </c>
      <c r="B57" s="27" t="n">
        <v>1208</v>
      </c>
      <c r="C57" s="27" t="n">
        <v>98</v>
      </c>
      <c r="D57" s="28" t="s">
        <v>96</v>
      </c>
      <c r="E57" s="49" t="s">
        <v>142</v>
      </c>
      <c r="F57" s="19" t="s">
        <v>98</v>
      </c>
      <c r="G57" s="29" t="n">
        <v>-148.2</v>
      </c>
      <c r="H57" s="30" t="s">
        <v>99</v>
      </c>
      <c r="I57" s="27" t="s">
        <v>68</v>
      </c>
      <c r="J57" s="27" t="s">
        <v>70</v>
      </c>
      <c r="K57" s="29" t="n">
        <f aca="true">$G57/(1+IF(ISERROR($I57),0,IF(ISNA(MATCH($I57,TaxCode,0)),0,OFFSET(Setup!$B$7,MATCH($I57,TaxCode,0),0,1,1)))+IF(ISERROR($J57),0,IF(ISNA(MATCH($J57,TaxCode,0)),0,OFFSET(Setup!$B$7,MATCH($J57,TaxCode,0),0,1,1))))*IF(ISERROR($I57),0,IF(ISNA(MATCH($I57,TaxCode,0)),0,OFFSET(Setup!$B$7,MATCH($I57,TaxCode,0),0,1,1)))</f>
        <v>-19.3304347826087</v>
      </c>
      <c r="L57" s="29" t="n">
        <f aca="true">$G57/(1+IF(ISERROR($I57),0,IF(ISNA(MATCH($I57,TaxCode,0)),0,OFFSET(Setup!$B$7,MATCH($I57,TaxCode,0),0,1,1)))+IF(ISERROR($J57),0,IF(ISNA(MATCH($J57,TaxCode,0)),0,OFFSET(Setup!$B$7,MATCH($J57,TaxCode,0),0,1,1))))*IF(ISERROR($J57),0,IF(ISNA(MATCH($J57,TaxCode,0)),0,OFFSET(Setup!$B$7,MATCH($J57,TaxCode,0),0,1,1)))</f>
        <v>-0</v>
      </c>
      <c r="M57" s="29" t="n">
        <f aca="false" t="array" ref="M57:M57">G57-IF(TaxCount=2,SUM($K57:$L57),$K57:$K57)</f>
        <v>-128.869565217391</v>
      </c>
      <c r="N57" s="27" t="str">
        <f aca="true">IF(AND($G57&gt;0,$H57&lt;&gt;"BANK")=TRUE(),"E1",IF(AND($G57&lt;0,$H57="BANK")=TRUE(),"E1",IF(AND(ISNA(VLOOKUP($H57,AccountNo,1,0))=TRUE(),ISBLANK($H57)=FALSE())=TRUE(),"E2","-")))</f>
        <v>-</v>
      </c>
    </row>
    <row r="58" customFormat="false" ht="15.75" hidden="false" customHeight="true" outlineLevel="0" collapsed="false">
      <c r="A58" s="26" t="n">
        <v>44107</v>
      </c>
      <c r="B58" s="27" t="n">
        <v>1208</v>
      </c>
      <c r="C58" s="27" t="n">
        <v>99</v>
      </c>
      <c r="D58" s="28" t="s">
        <v>131</v>
      </c>
      <c r="E58" s="49" t="s">
        <v>93</v>
      </c>
      <c r="F58" s="19" t="s">
        <v>132</v>
      </c>
      <c r="G58" s="29" t="n">
        <v>-821.94</v>
      </c>
      <c r="H58" s="30" t="s">
        <v>133</v>
      </c>
      <c r="I58" s="27" t="s">
        <v>68</v>
      </c>
      <c r="J58" s="27" t="s">
        <v>70</v>
      </c>
      <c r="K58" s="29" t="n">
        <f aca="true">$G58/(1+IF(ISERROR($I58),0,IF(ISNA(MATCH($I58,TaxCode,0)),0,OFFSET(Setup!$B$7,MATCH($I58,TaxCode,0),0,1,1)))+IF(ISERROR($J58),0,IF(ISNA(MATCH($J58,TaxCode,0)),0,OFFSET(Setup!$B$7,MATCH($J58,TaxCode,0),0,1,1))))*IF(ISERROR($I58),0,IF(ISNA(MATCH($I58,TaxCode,0)),0,OFFSET(Setup!$B$7,MATCH($I58,TaxCode,0),0,1,1)))</f>
        <v>-107.209565217391</v>
      </c>
      <c r="L58" s="29" t="n">
        <f aca="true">$G58/(1+IF(ISERROR($I58),0,IF(ISNA(MATCH($I58,TaxCode,0)),0,OFFSET(Setup!$B$7,MATCH($I58,TaxCode,0),0,1,1)))+IF(ISERROR($J58),0,IF(ISNA(MATCH($J58,TaxCode,0)),0,OFFSET(Setup!$B$7,MATCH($J58,TaxCode,0),0,1,1))))*IF(ISERROR($J58),0,IF(ISNA(MATCH($J58,TaxCode,0)),0,OFFSET(Setup!$B$7,MATCH($J58,TaxCode,0),0,1,1)))</f>
        <v>-0</v>
      </c>
      <c r="M58" s="29" t="n">
        <f aca="false" t="array" ref="M58:M58">G58-IF(TaxCount=2,SUM($K58:$L58),$K58:$K58)</f>
        <v>-714.730434782609</v>
      </c>
      <c r="N58" s="27" t="str">
        <f aca="true">IF(AND($G58&gt;0,$H58&lt;&gt;"BANK")=TRUE(),"E1",IF(AND($G58&lt;0,$H58="BANK")=TRUE(),"E1",IF(AND(ISNA(VLOOKUP($H58,AccountNo,1,0))=TRUE(),ISBLANK($H58)=FALSE())=TRUE(),"E2","-")))</f>
        <v>-</v>
      </c>
    </row>
    <row r="59" customFormat="false" ht="15.75" hidden="false" customHeight="true" outlineLevel="0" collapsed="false">
      <c r="A59" s="26" t="n">
        <v>44112</v>
      </c>
      <c r="B59" s="27" t="n">
        <v>1208</v>
      </c>
      <c r="C59" s="27" t="n">
        <v>100</v>
      </c>
      <c r="D59" s="28" t="s">
        <v>92</v>
      </c>
      <c r="E59" s="19" t="s">
        <v>93</v>
      </c>
      <c r="F59" s="19" t="s">
        <v>94</v>
      </c>
      <c r="G59" s="29" t="n">
        <v>-35.34</v>
      </c>
      <c r="H59" s="30" t="s">
        <v>95</v>
      </c>
      <c r="I59" s="27" t="s">
        <v>68</v>
      </c>
      <c r="J59" s="27" t="s">
        <v>70</v>
      </c>
      <c r="K59" s="29" t="n">
        <f aca="true">$G59/(1+IF(ISERROR($I59),0,IF(ISNA(MATCH($I59,TaxCode,0)),0,OFFSET(Setup!$B$7,MATCH($I59,TaxCode,0),0,1,1)))+IF(ISERROR($J59),0,IF(ISNA(MATCH($J59,TaxCode,0)),0,OFFSET(Setup!$B$7,MATCH($J59,TaxCode,0),0,1,1))))*IF(ISERROR($I59),0,IF(ISNA(MATCH($I59,TaxCode,0)),0,OFFSET(Setup!$B$7,MATCH($I59,TaxCode,0),0,1,1)))</f>
        <v>-4.6095652173913</v>
      </c>
      <c r="L59" s="29" t="n">
        <f aca="true">$G59/(1+IF(ISERROR($I59),0,IF(ISNA(MATCH($I59,TaxCode,0)),0,OFFSET(Setup!$B$7,MATCH($I59,TaxCode,0),0,1,1)))+IF(ISERROR($J59),0,IF(ISNA(MATCH($J59,TaxCode,0)),0,OFFSET(Setup!$B$7,MATCH($J59,TaxCode,0),0,1,1))))*IF(ISERROR($J59),0,IF(ISNA(MATCH($J59,TaxCode,0)),0,OFFSET(Setup!$B$7,MATCH($J59,TaxCode,0),0,1,1)))</f>
        <v>-0</v>
      </c>
      <c r="M59" s="29" t="n">
        <f aca="false" t="array" ref="M59:M59">G59-IF(TaxCount=2,SUM($K59:$L59),$K59:$K59)</f>
        <v>-30.7304347826087</v>
      </c>
      <c r="N59" s="27" t="str">
        <f aca="true">IF(AND($G59&gt;0,$H59&lt;&gt;"BANK")=TRUE(),"E1",IF(AND($G59&lt;0,$H59="BANK")=TRUE(),"E1",IF(AND(ISNA(VLOOKUP($H59,AccountNo,1,0))=TRUE(),ISBLANK($H59)=FALSE())=TRUE(),"E2","-")))</f>
        <v>-</v>
      </c>
    </row>
    <row r="60" customFormat="false" ht="15.75" hidden="false" customHeight="true" outlineLevel="0" collapsed="false">
      <c r="A60" s="26" t="n">
        <v>44119</v>
      </c>
      <c r="B60" s="27" t="n">
        <v>1208</v>
      </c>
      <c r="C60" s="27" t="n">
        <v>101</v>
      </c>
      <c r="D60" s="28" t="s">
        <v>96</v>
      </c>
      <c r="E60" s="49" t="s">
        <v>143</v>
      </c>
      <c r="F60" s="19" t="s">
        <v>98</v>
      </c>
      <c r="G60" s="29" t="n">
        <v>-148.2</v>
      </c>
      <c r="H60" s="30" t="s">
        <v>99</v>
      </c>
      <c r="I60" s="27" t="s">
        <v>68</v>
      </c>
      <c r="J60" s="27" t="s">
        <v>70</v>
      </c>
      <c r="K60" s="29" t="n">
        <f aca="true">$G60/(1+IF(ISERROR($I60),0,IF(ISNA(MATCH($I60,TaxCode,0)),0,OFFSET(Setup!$B$7,MATCH($I60,TaxCode,0),0,1,1)))+IF(ISERROR($J60),0,IF(ISNA(MATCH($J60,TaxCode,0)),0,OFFSET(Setup!$B$7,MATCH($J60,TaxCode,0),0,1,1))))*IF(ISERROR($I60),0,IF(ISNA(MATCH($I60,TaxCode,0)),0,OFFSET(Setup!$B$7,MATCH($I60,TaxCode,0),0,1,1)))</f>
        <v>-19.3304347826087</v>
      </c>
      <c r="L60" s="29" t="n">
        <f aca="true">$G60/(1+IF(ISERROR($I60),0,IF(ISNA(MATCH($I60,TaxCode,0)),0,OFFSET(Setup!$B$7,MATCH($I60,TaxCode,0),0,1,1)))+IF(ISERROR($J60),0,IF(ISNA(MATCH($J60,TaxCode,0)),0,OFFSET(Setup!$B$7,MATCH($J60,TaxCode,0),0,1,1))))*IF(ISERROR($J60),0,IF(ISNA(MATCH($J60,TaxCode,0)),0,OFFSET(Setup!$B$7,MATCH($J60,TaxCode,0),0,1,1)))</f>
        <v>-0</v>
      </c>
      <c r="M60" s="29" t="n">
        <f aca="false" t="array" ref="M60:M60">G60-IF(TaxCount=2,SUM($K60:$L60),$K60:$K60)</f>
        <v>-128.869565217391</v>
      </c>
      <c r="N60" s="27" t="str">
        <f aca="true">IF(AND($G60&gt;0,$H60&lt;&gt;"BANK")=TRUE(),"E1",IF(AND($G60&lt;0,$H60="BANK")=TRUE(),"E1",IF(AND(ISNA(VLOOKUP($H60,AccountNo,1,0))=TRUE(),ISBLANK($H60)=FALSE())=TRUE(),"E2","-")))</f>
        <v>-</v>
      </c>
    </row>
    <row r="61" customFormat="false" ht="15.75" hidden="false" customHeight="true" outlineLevel="0" collapsed="false">
      <c r="A61" s="26" t="n">
        <v>44125</v>
      </c>
      <c r="B61" s="27" t="n">
        <v>1208</v>
      </c>
      <c r="C61" s="27" t="n">
        <v>102</v>
      </c>
      <c r="D61" s="28" t="s">
        <v>100</v>
      </c>
      <c r="E61" s="19" t="s">
        <v>93</v>
      </c>
      <c r="F61" s="19" t="s">
        <v>101</v>
      </c>
      <c r="G61" s="29" t="n">
        <v>-128.82</v>
      </c>
      <c r="H61" s="30" t="s">
        <v>102</v>
      </c>
      <c r="I61" s="27" t="s">
        <v>68</v>
      </c>
      <c r="J61" s="27" t="s">
        <v>70</v>
      </c>
      <c r="K61" s="29" t="n">
        <f aca="true">$G61/(1+IF(ISERROR($I61),0,IF(ISNA(MATCH($I61,TaxCode,0)),0,OFFSET(Setup!$B$7,MATCH($I61,TaxCode,0),0,1,1)))+IF(ISERROR($J61),0,IF(ISNA(MATCH($J61,TaxCode,0)),0,OFFSET(Setup!$B$7,MATCH($J61,TaxCode,0),0,1,1))))*IF(ISERROR($I61),0,IF(ISNA(MATCH($I61,TaxCode,0)),0,OFFSET(Setup!$B$7,MATCH($I61,TaxCode,0),0,1,1)))</f>
        <v>-16.8026086956522</v>
      </c>
      <c r="L61" s="29" t="n">
        <f aca="true">$G61/(1+IF(ISERROR($I61),0,IF(ISNA(MATCH($I61,TaxCode,0)),0,OFFSET(Setup!$B$7,MATCH($I61,TaxCode,0),0,1,1)))+IF(ISERROR($J61),0,IF(ISNA(MATCH($J61,TaxCode,0)),0,OFFSET(Setup!$B$7,MATCH($J61,TaxCode,0),0,1,1))))*IF(ISERROR($J61),0,IF(ISNA(MATCH($J61,TaxCode,0)),0,OFFSET(Setup!$B$7,MATCH($J61,TaxCode,0),0,1,1)))</f>
        <v>-0</v>
      </c>
      <c r="M61" s="29" t="n">
        <f aca="false" t="array" ref="M61:M61">G61-IF(TaxCount=2,SUM($K61:$L61),$K61:$K61)</f>
        <v>-112.017391304348</v>
      </c>
      <c r="N61" s="27" t="str">
        <f aca="true">IF(AND($G61&gt;0,$H61&lt;&gt;"BANK")=TRUE(),"E1",IF(AND($G61&lt;0,$H61="BANK")=TRUE(),"E1",IF(AND(ISNA(VLOOKUP($H61,AccountNo,1,0))=TRUE(),ISBLANK($H61)=FALSE())=TRUE(),"E2","-")))</f>
        <v>-</v>
      </c>
    </row>
    <row r="62" customFormat="false" ht="15.75" hidden="false" customHeight="true" outlineLevel="0" collapsed="false">
      <c r="A62" s="26" t="n">
        <v>44129</v>
      </c>
      <c r="B62" s="27" t="n">
        <v>1208</v>
      </c>
      <c r="C62" s="27" t="n">
        <v>103</v>
      </c>
      <c r="D62" s="28" t="s">
        <v>104</v>
      </c>
      <c r="E62" s="49" t="s">
        <v>93</v>
      </c>
      <c r="F62" s="19" t="s">
        <v>105</v>
      </c>
      <c r="G62" s="29" t="n">
        <v>-342</v>
      </c>
      <c r="H62" s="30" t="s">
        <v>106</v>
      </c>
      <c r="I62" s="27" t="s">
        <v>70</v>
      </c>
      <c r="J62" s="27" t="s">
        <v>70</v>
      </c>
      <c r="K62" s="29" t="n">
        <f aca="true">$G62/(1+IF(ISERROR($I62),0,IF(ISNA(MATCH($I62,TaxCode,0)),0,OFFSET(Setup!$B$7,MATCH($I62,TaxCode,0),0,1,1)))+IF(ISERROR($J62),0,IF(ISNA(MATCH($J62,TaxCode,0)),0,OFFSET(Setup!$B$7,MATCH($J62,TaxCode,0),0,1,1))))*IF(ISERROR($I62),0,IF(ISNA(MATCH($I62,TaxCode,0)),0,OFFSET(Setup!$B$7,MATCH($I62,TaxCode,0),0,1,1)))</f>
        <v>-0</v>
      </c>
      <c r="L62" s="29" t="n">
        <f aca="true">$G62/(1+IF(ISERROR($I62),0,IF(ISNA(MATCH($I62,TaxCode,0)),0,OFFSET(Setup!$B$7,MATCH($I62,TaxCode,0),0,1,1)))+IF(ISERROR($J62),0,IF(ISNA(MATCH($J62,TaxCode,0)),0,OFFSET(Setup!$B$7,MATCH($J62,TaxCode,0),0,1,1))))*IF(ISERROR($J62),0,IF(ISNA(MATCH($J62,TaxCode,0)),0,OFFSET(Setup!$B$7,MATCH($J62,TaxCode,0),0,1,1)))</f>
        <v>-0</v>
      </c>
      <c r="M62" s="29" t="n">
        <f aca="false" t="array" ref="M62:M62">G62-IF(TaxCount=2,SUM($K62:$L62),$K62:$K62)</f>
        <v>-342</v>
      </c>
      <c r="N62" s="27" t="str">
        <f aca="true">IF(AND($G62&gt;0,$H62&lt;&gt;"BANK")=TRUE(),"E1",IF(AND($G62&lt;0,$H62="BANK")=TRUE(),"E1",IF(AND(ISNA(VLOOKUP($H62,AccountNo,1,0))=TRUE(),ISBLANK($H62)=FALSE())=TRUE(),"E2","-")))</f>
        <v>-</v>
      </c>
    </row>
    <row r="63" customFormat="false" ht="15.75" hidden="false" customHeight="true" outlineLevel="0" collapsed="false">
      <c r="A63" s="26" t="n">
        <v>44133</v>
      </c>
      <c r="B63" s="27" t="n">
        <v>1208</v>
      </c>
      <c r="C63" s="27" t="n">
        <v>104</v>
      </c>
      <c r="D63" s="28" t="s">
        <v>96</v>
      </c>
      <c r="E63" s="49" t="s">
        <v>144</v>
      </c>
      <c r="F63" s="19" t="s">
        <v>98</v>
      </c>
      <c r="G63" s="29" t="n">
        <v>-148.2</v>
      </c>
      <c r="H63" s="30" t="s">
        <v>99</v>
      </c>
      <c r="I63" s="27" t="s">
        <v>68</v>
      </c>
      <c r="J63" s="27" t="s">
        <v>70</v>
      </c>
      <c r="K63" s="29" t="n">
        <f aca="true">$G63/(1+IF(ISERROR($I63),0,IF(ISNA(MATCH($I63,TaxCode,0)),0,OFFSET(Setup!$B$7,MATCH($I63,TaxCode,0),0,1,1)))+IF(ISERROR($J63),0,IF(ISNA(MATCH($J63,TaxCode,0)),0,OFFSET(Setup!$B$7,MATCH($J63,TaxCode,0),0,1,1))))*IF(ISERROR($I63),0,IF(ISNA(MATCH($I63,TaxCode,0)),0,OFFSET(Setup!$B$7,MATCH($I63,TaxCode,0),0,1,1)))</f>
        <v>-19.3304347826087</v>
      </c>
      <c r="L63" s="29" t="n">
        <f aca="true">$G63/(1+IF(ISERROR($I63),0,IF(ISNA(MATCH($I63,TaxCode,0)),0,OFFSET(Setup!$B$7,MATCH($I63,TaxCode,0),0,1,1)))+IF(ISERROR($J63),0,IF(ISNA(MATCH($J63,TaxCode,0)),0,OFFSET(Setup!$B$7,MATCH($J63,TaxCode,0),0,1,1))))*IF(ISERROR($J63),0,IF(ISNA(MATCH($J63,TaxCode,0)),0,OFFSET(Setup!$B$7,MATCH($J63,TaxCode,0),0,1,1)))</f>
        <v>-0</v>
      </c>
      <c r="M63" s="29" t="n">
        <f aca="false" t="array" ref="M63:M63">G63-IF(TaxCount=2,SUM($K63:$L63),$K63:$K63)</f>
        <v>-128.869565217391</v>
      </c>
      <c r="N63" s="27" t="str">
        <f aca="true">IF(AND($G63&gt;0,$H63&lt;&gt;"BANK")=TRUE(),"E1",IF(AND($G63&lt;0,$H63="BANK")=TRUE(),"E1",IF(AND(ISNA(VLOOKUP($H63,AccountNo,1,0))=TRUE(),ISBLANK($H63)=FALSE())=TRUE(),"E2","-")))</f>
        <v>-</v>
      </c>
    </row>
    <row r="64" customFormat="false" ht="15.75" hidden="false" customHeight="true" outlineLevel="0" collapsed="false">
      <c r="A64" s="26" t="n">
        <v>44135</v>
      </c>
      <c r="B64" s="27" t="n">
        <v>0</v>
      </c>
      <c r="C64" s="27" t="n">
        <v>0</v>
      </c>
      <c r="D64" s="28" t="s">
        <v>107</v>
      </c>
      <c r="E64" s="19" t="s">
        <v>93</v>
      </c>
      <c r="F64" s="19" t="s">
        <v>108</v>
      </c>
      <c r="G64" s="29" t="n">
        <v>1824</v>
      </c>
      <c r="H64" s="30" t="s">
        <v>91</v>
      </c>
      <c r="I64" s="27" t="s">
        <v>70</v>
      </c>
      <c r="J64" s="27" t="s">
        <v>70</v>
      </c>
      <c r="K64" s="29" t="n">
        <f aca="true">$G64/(1+IF(ISERROR($I64),0,IF(ISNA(MATCH($I64,TaxCode,0)),0,OFFSET(Setup!$B$7,MATCH($I64,TaxCode,0),0,1,1)))+IF(ISERROR($J64),0,IF(ISNA(MATCH($J64,TaxCode,0)),0,OFFSET(Setup!$B$7,MATCH($J64,TaxCode,0),0,1,1))))*IF(ISERROR($I64),0,IF(ISNA(MATCH($I64,TaxCode,0)),0,OFFSET(Setup!$B$7,MATCH($I64,TaxCode,0),0,1,1)))</f>
        <v>0</v>
      </c>
      <c r="L64" s="29" t="n">
        <f aca="true">$G64/(1+IF(ISERROR($I64),0,IF(ISNA(MATCH($I64,TaxCode,0)),0,OFFSET(Setup!$B$7,MATCH($I64,TaxCode,0),0,1,1)))+IF(ISERROR($J64),0,IF(ISNA(MATCH($J64,TaxCode,0)),0,OFFSET(Setup!$B$7,MATCH($J64,TaxCode,0),0,1,1))))*IF(ISERROR($J64),0,IF(ISNA(MATCH($J64,TaxCode,0)),0,OFFSET(Setup!$B$7,MATCH($J64,TaxCode,0),0,1,1)))</f>
        <v>0</v>
      </c>
      <c r="M64" s="29" t="n">
        <f aca="false" t="array" ref="M64:M64">G64-IF(TaxCount=2,SUM($K64:$L64),$K64:$K64)</f>
        <v>1824</v>
      </c>
      <c r="N64" s="27" t="str">
        <f aca="true">IF(AND($G64&gt;0,$H64&lt;&gt;"BANK")=TRUE(),"E1",IF(AND($G64&lt;0,$H64="BANK")=TRUE(),"E1",IF(AND(ISNA(VLOOKUP($H64,AccountNo,1,0))=TRUE(),ISBLANK($H64)=FALSE())=TRUE(),"E2","-")))</f>
        <v>-</v>
      </c>
    </row>
    <row r="65" customFormat="false" ht="15.75" hidden="false" customHeight="true" outlineLevel="0" collapsed="false">
      <c r="A65" s="26" t="n">
        <v>44136</v>
      </c>
      <c r="B65" s="27" t="n">
        <v>1209</v>
      </c>
      <c r="C65" s="27" t="n">
        <v>105</v>
      </c>
      <c r="D65" s="28" t="s">
        <v>92</v>
      </c>
      <c r="E65" s="49" t="s">
        <v>93</v>
      </c>
      <c r="F65" s="19" t="s">
        <v>94</v>
      </c>
      <c r="G65" s="29" t="n">
        <v>-37.62</v>
      </c>
      <c r="H65" s="30" t="s">
        <v>95</v>
      </c>
      <c r="I65" s="27" t="s">
        <v>68</v>
      </c>
      <c r="J65" s="27" t="s">
        <v>70</v>
      </c>
      <c r="K65" s="29" t="n">
        <f aca="true">$G65/(1+IF(ISERROR($I65),0,IF(ISNA(MATCH($I65,TaxCode,0)),0,OFFSET(Setup!$B$7,MATCH($I65,TaxCode,0),0,1,1)))+IF(ISERROR($J65),0,IF(ISNA(MATCH($J65,TaxCode,0)),0,OFFSET(Setup!$B$7,MATCH($J65,TaxCode,0),0,1,1))))*IF(ISERROR($I65),0,IF(ISNA(MATCH($I65,TaxCode,0)),0,OFFSET(Setup!$B$7,MATCH($I65,TaxCode,0),0,1,1)))</f>
        <v>-4.90695652173913</v>
      </c>
      <c r="L65" s="29" t="n">
        <f aca="true">$G65/(1+IF(ISERROR($I65),0,IF(ISNA(MATCH($I65,TaxCode,0)),0,OFFSET(Setup!$B$7,MATCH($I65,TaxCode,0),0,1,1)))+IF(ISERROR($J65),0,IF(ISNA(MATCH($J65,TaxCode,0)),0,OFFSET(Setup!$B$7,MATCH($J65,TaxCode,0),0,1,1))))*IF(ISERROR($J65),0,IF(ISNA(MATCH($J65,TaxCode,0)),0,OFFSET(Setup!$B$7,MATCH($J65,TaxCode,0),0,1,1)))</f>
        <v>-0</v>
      </c>
      <c r="M65" s="29" t="n">
        <f aca="false" t="array" ref="M65:M65">G65-IF(TaxCount=2,SUM($K65:$L65),$K65:$K65)</f>
        <v>-32.7130434782609</v>
      </c>
      <c r="N65" s="27" t="str">
        <f aca="true">IF(AND($G65&gt;0,$H65&lt;&gt;"BANK")=TRUE(),"E1",IF(AND($G65&lt;0,$H65="BANK")=TRUE(),"E1",IF(AND(ISNA(VLOOKUP($H65,AccountNo,1,0))=TRUE(),ISBLANK($H65)=FALSE())=TRUE(),"E2","-")))</f>
        <v>-</v>
      </c>
    </row>
    <row r="66" customFormat="false" ht="15.75" hidden="false" customHeight="true" outlineLevel="0" collapsed="false">
      <c r="A66" s="26" t="n">
        <v>44137</v>
      </c>
      <c r="B66" s="27" t="n">
        <v>1209</v>
      </c>
      <c r="C66" s="27" t="n">
        <v>106</v>
      </c>
      <c r="D66" s="28" t="s">
        <v>110</v>
      </c>
      <c r="E66" s="19" t="s">
        <v>145</v>
      </c>
      <c r="F66" s="19" t="s">
        <v>112</v>
      </c>
      <c r="G66" s="29" t="n">
        <v>-671.46</v>
      </c>
      <c r="H66" s="30" t="s">
        <v>113</v>
      </c>
      <c r="I66" s="27" t="s">
        <v>68</v>
      </c>
      <c r="J66" s="27" t="s">
        <v>70</v>
      </c>
      <c r="K66" s="29" t="n">
        <f aca="true">$G66/(1+IF(ISERROR($I66),0,IF(ISNA(MATCH($I66,TaxCode,0)),0,OFFSET(Setup!$B$7,MATCH($I66,TaxCode,0),0,1,1)))+IF(ISERROR($J66),0,IF(ISNA(MATCH($J66,TaxCode,0)),0,OFFSET(Setup!$B$7,MATCH($J66,TaxCode,0),0,1,1))))*IF(ISERROR($I66),0,IF(ISNA(MATCH($I66,TaxCode,0)),0,OFFSET(Setup!$B$7,MATCH($I66,TaxCode,0),0,1,1)))</f>
        <v>-87.5817391304348</v>
      </c>
      <c r="L66" s="29" t="n">
        <f aca="true">$G66/(1+IF(ISERROR($I66),0,IF(ISNA(MATCH($I66,TaxCode,0)),0,OFFSET(Setup!$B$7,MATCH($I66,TaxCode,0),0,1,1)))+IF(ISERROR($J66),0,IF(ISNA(MATCH($J66,TaxCode,0)),0,OFFSET(Setup!$B$7,MATCH($J66,TaxCode,0),0,1,1))))*IF(ISERROR($J66),0,IF(ISNA(MATCH($J66,TaxCode,0)),0,OFFSET(Setup!$B$7,MATCH($J66,TaxCode,0),0,1,1)))</f>
        <v>-0</v>
      </c>
      <c r="M66" s="29" t="n">
        <f aca="false" t="array" ref="M66:M66">G66-IF(TaxCount=2,SUM($K66:$L66),$K66:$K66)</f>
        <v>-583.878260869565</v>
      </c>
      <c r="N66" s="27" t="str">
        <f aca="true">IF(AND($G66&gt;0,$H66&lt;&gt;"BANK")=TRUE(),"E1",IF(AND($G66&lt;0,$H66="BANK")=TRUE(),"E1",IF(AND(ISNA(VLOOKUP($H66,AccountNo,1,0))=TRUE(),ISBLANK($H66)=FALSE())=TRUE(),"E2","-")))</f>
        <v>-</v>
      </c>
    </row>
    <row r="67" customFormat="false" ht="15.75" hidden="false" customHeight="true" outlineLevel="0" collapsed="false">
      <c r="A67" s="26" t="n">
        <v>44147</v>
      </c>
      <c r="B67" s="27" t="n">
        <v>1209</v>
      </c>
      <c r="C67" s="27" t="n">
        <v>107</v>
      </c>
      <c r="D67" s="28" t="s">
        <v>96</v>
      </c>
      <c r="E67" s="49" t="s">
        <v>146</v>
      </c>
      <c r="F67" s="19" t="s">
        <v>98</v>
      </c>
      <c r="G67" s="29" t="n">
        <v>-148.2</v>
      </c>
      <c r="H67" s="30" t="s">
        <v>99</v>
      </c>
      <c r="I67" s="27" t="s">
        <v>68</v>
      </c>
      <c r="J67" s="27" t="s">
        <v>70</v>
      </c>
      <c r="K67" s="29" t="n">
        <f aca="true">$G67/(1+IF(ISERROR($I67),0,IF(ISNA(MATCH($I67,TaxCode,0)),0,OFFSET(Setup!$B$7,MATCH($I67,TaxCode,0),0,1,1)))+IF(ISERROR($J67),0,IF(ISNA(MATCH($J67,TaxCode,0)),0,OFFSET(Setup!$B$7,MATCH($J67,TaxCode,0),0,1,1))))*IF(ISERROR($I67),0,IF(ISNA(MATCH($I67,TaxCode,0)),0,OFFSET(Setup!$B$7,MATCH($I67,TaxCode,0),0,1,1)))</f>
        <v>-19.3304347826087</v>
      </c>
      <c r="L67" s="29" t="n">
        <f aca="true">$G67/(1+IF(ISERROR($I67),0,IF(ISNA(MATCH($I67,TaxCode,0)),0,OFFSET(Setup!$B$7,MATCH($I67,TaxCode,0),0,1,1)))+IF(ISERROR($J67),0,IF(ISNA(MATCH($J67,TaxCode,0)),0,OFFSET(Setup!$B$7,MATCH($J67,TaxCode,0),0,1,1))))*IF(ISERROR($J67),0,IF(ISNA(MATCH($J67,TaxCode,0)),0,OFFSET(Setup!$B$7,MATCH($J67,TaxCode,0),0,1,1)))</f>
        <v>-0</v>
      </c>
      <c r="M67" s="29" t="n">
        <f aca="false" t="array" ref="M67:M67">G67-IF(TaxCount=2,SUM($K67:$L67),$K67:$K67)</f>
        <v>-128.869565217391</v>
      </c>
      <c r="N67" s="27" t="str">
        <f aca="true">IF(AND($G67&gt;0,$H67&lt;&gt;"BANK")=TRUE(),"E1",IF(AND($G67&lt;0,$H67="BANK")=TRUE(),"E1",IF(AND(ISNA(VLOOKUP($H67,AccountNo,1,0))=TRUE(),ISBLANK($H67)=FALSE())=TRUE(),"E2","-")))</f>
        <v>-</v>
      </c>
    </row>
    <row r="68" customFormat="false" ht="15.75" hidden="false" customHeight="true" outlineLevel="0" collapsed="false">
      <c r="A68" s="26" t="n">
        <v>44154</v>
      </c>
      <c r="B68" s="27" t="n">
        <v>1209</v>
      </c>
      <c r="C68" s="27" t="n">
        <v>108</v>
      </c>
      <c r="D68" s="28" t="s">
        <v>100</v>
      </c>
      <c r="E68" s="19" t="s">
        <v>93</v>
      </c>
      <c r="F68" s="19" t="s">
        <v>101</v>
      </c>
      <c r="G68" s="29" t="n">
        <v>-165.3</v>
      </c>
      <c r="H68" s="30" t="s">
        <v>102</v>
      </c>
      <c r="I68" s="27" t="s">
        <v>68</v>
      </c>
      <c r="J68" s="27" t="s">
        <v>70</v>
      </c>
      <c r="K68" s="29" t="n">
        <f aca="true">$G68/(1+IF(ISERROR($I68),0,IF(ISNA(MATCH($I68,TaxCode,0)),0,OFFSET(Setup!$B$7,MATCH($I68,TaxCode,0),0,1,1)))+IF(ISERROR($J68),0,IF(ISNA(MATCH($J68,TaxCode,0)),0,OFFSET(Setup!$B$7,MATCH($J68,TaxCode,0),0,1,1))))*IF(ISERROR($I68),0,IF(ISNA(MATCH($I68,TaxCode,0)),0,OFFSET(Setup!$B$7,MATCH($I68,TaxCode,0),0,1,1)))</f>
        <v>-21.5608695652174</v>
      </c>
      <c r="L68" s="29" t="n">
        <f aca="true">$G68/(1+IF(ISERROR($I68),0,IF(ISNA(MATCH($I68,TaxCode,0)),0,OFFSET(Setup!$B$7,MATCH($I68,TaxCode,0),0,1,1)))+IF(ISERROR($J68),0,IF(ISNA(MATCH($J68,TaxCode,0)),0,OFFSET(Setup!$B$7,MATCH($J68,TaxCode,0),0,1,1))))*IF(ISERROR($J68),0,IF(ISNA(MATCH($J68,TaxCode,0)),0,OFFSET(Setup!$B$7,MATCH($J68,TaxCode,0),0,1,1)))</f>
        <v>-0</v>
      </c>
      <c r="M68" s="29" t="n">
        <f aca="false" t="array" ref="M68:M68">G68-IF(TaxCount=2,SUM($K68:$L68),$K68:$K68)</f>
        <v>-143.739130434783</v>
      </c>
      <c r="N68" s="27" t="str">
        <f aca="true">IF(AND($G68&gt;0,$H68&lt;&gt;"BANK")=TRUE(),"E1",IF(AND($G68&lt;0,$H68="BANK")=TRUE(),"E1",IF(AND(ISNA(VLOOKUP($H68,AccountNo,1,0))=TRUE(),ISBLANK($H68)=FALSE())=TRUE(),"E2","-")))</f>
        <v>-</v>
      </c>
    </row>
    <row r="69" customFormat="false" ht="15.75" hidden="false" customHeight="true" outlineLevel="0" collapsed="false">
      <c r="A69" s="26" t="n">
        <v>44160</v>
      </c>
      <c r="B69" s="27" t="n">
        <v>1209</v>
      </c>
      <c r="C69" s="27" t="n">
        <v>109</v>
      </c>
      <c r="D69" s="28" t="s">
        <v>104</v>
      </c>
      <c r="E69" s="49" t="s">
        <v>93</v>
      </c>
      <c r="F69" s="19" t="s">
        <v>105</v>
      </c>
      <c r="G69" s="29" t="n">
        <v>-342</v>
      </c>
      <c r="H69" s="30" t="s">
        <v>106</v>
      </c>
      <c r="I69" s="27" t="s">
        <v>70</v>
      </c>
      <c r="J69" s="27" t="s">
        <v>70</v>
      </c>
      <c r="K69" s="29" t="n">
        <f aca="true">$G69/(1+IF(ISERROR($I69),0,IF(ISNA(MATCH($I69,TaxCode,0)),0,OFFSET(Setup!$B$7,MATCH($I69,TaxCode,0),0,1,1)))+IF(ISERROR($J69),0,IF(ISNA(MATCH($J69,TaxCode,0)),0,OFFSET(Setup!$B$7,MATCH($J69,TaxCode,0),0,1,1))))*IF(ISERROR($I69),0,IF(ISNA(MATCH($I69,TaxCode,0)),0,OFFSET(Setup!$B$7,MATCH($I69,TaxCode,0),0,1,1)))</f>
        <v>-0</v>
      </c>
      <c r="L69" s="29" t="n">
        <f aca="true">$G69/(1+IF(ISERROR($I69),0,IF(ISNA(MATCH($I69,TaxCode,0)),0,OFFSET(Setup!$B$7,MATCH($I69,TaxCode,0),0,1,1)))+IF(ISERROR($J69),0,IF(ISNA(MATCH($J69,TaxCode,0)),0,OFFSET(Setup!$B$7,MATCH($J69,TaxCode,0),0,1,1))))*IF(ISERROR($J69),0,IF(ISNA(MATCH($J69,TaxCode,0)),0,OFFSET(Setup!$B$7,MATCH($J69,TaxCode,0),0,1,1)))</f>
        <v>-0</v>
      </c>
      <c r="M69" s="29" t="n">
        <f aca="false" t="array" ref="M69:M69">G69-IF(TaxCount=2,SUM($K69:$L69),$K69:$K69)</f>
        <v>-342</v>
      </c>
      <c r="N69" s="27" t="str">
        <f aca="true">IF(AND($G69&gt;0,$H69&lt;&gt;"BANK")=TRUE(),"E1",IF(AND($G69&lt;0,$H69="BANK")=TRUE(),"E1",IF(AND(ISNA(VLOOKUP($H69,AccountNo,1,0))=TRUE(),ISBLANK($H69)=FALSE())=TRUE(),"E2","-")))</f>
        <v>-</v>
      </c>
    </row>
    <row r="70" customFormat="false" ht="15.75" hidden="false" customHeight="true" outlineLevel="0" collapsed="false">
      <c r="A70" s="26" t="n">
        <v>44161</v>
      </c>
      <c r="B70" s="27" t="n">
        <v>1209</v>
      </c>
      <c r="C70" s="27" t="n">
        <v>110</v>
      </c>
      <c r="D70" s="28" t="s">
        <v>96</v>
      </c>
      <c r="E70" s="49" t="s">
        <v>147</v>
      </c>
      <c r="F70" s="19" t="s">
        <v>98</v>
      </c>
      <c r="G70" s="29" t="n">
        <v>-148.2</v>
      </c>
      <c r="H70" s="30" t="s">
        <v>99</v>
      </c>
      <c r="I70" s="27" t="s">
        <v>68</v>
      </c>
      <c r="J70" s="27" t="s">
        <v>70</v>
      </c>
      <c r="K70" s="29" t="n">
        <f aca="true">$G70/(1+IF(ISERROR($I70),0,IF(ISNA(MATCH($I70,TaxCode,0)),0,OFFSET(Setup!$B$7,MATCH($I70,TaxCode,0),0,1,1)))+IF(ISERROR($J70),0,IF(ISNA(MATCH($J70,TaxCode,0)),0,OFFSET(Setup!$B$7,MATCH($J70,TaxCode,0),0,1,1))))*IF(ISERROR($I70),0,IF(ISNA(MATCH($I70,TaxCode,0)),0,OFFSET(Setup!$B$7,MATCH($I70,TaxCode,0),0,1,1)))</f>
        <v>-19.3304347826087</v>
      </c>
      <c r="L70" s="29" t="n">
        <f aca="true">$G70/(1+IF(ISERROR($I70),0,IF(ISNA(MATCH($I70,TaxCode,0)),0,OFFSET(Setup!$B$7,MATCH($I70,TaxCode,0),0,1,1)))+IF(ISERROR($J70),0,IF(ISNA(MATCH($J70,TaxCode,0)),0,OFFSET(Setup!$B$7,MATCH($J70,TaxCode,0),0,1,1))))*IF(ISERROR($J70),0,IF(ISNA(MATCH($J70,TaxCode,0)),0,OFFSET(Setup!$B$7,MATCH($J70,TaxCode,0),0,1,1)))</f>
        <v>-0</v>
      </c>
      <c r="M70" s="29" t="n">
        <f aca="false" t="array" ref="M70:M70">G70-IF(TaxCount=2,SUM($K70:$L70),$K70:$K70)</f>
        <v>-128.869565217391</v>
      </c>
      <c r="N70" s="27" t="str">
        <f aca="true">IF(AND($G70&gt;0,$H70&lt;&gt;"BANK")=TRUE(),"E1",IF(AND($G70&lt;0,$H70="BANK")=TRUE(),"E1",IF(AND(ISNA(VLOOKUP($H70,AccountNo,1,0))=TRUE(),ISBLANK($H70)=FALSE())=TRUE(),"E2","-")))</f>
        <v>-</v>
      </c>
    </row>
    <row r="71" customFormat="false" ht="15.75" hidden="false" customHeight="true" outlineLevel="0" collapsed="false">
      <c r="A71" s="26" t="n">
        <v>44165</v>
      </c>
      <c r="B71" s="27" t="n">
        <v>0</v>
      </c>
      <c r="C71" s="27" t="n">
        <v>0</v>
      </c>
      <c r="D71" s="28" t="s">
        <v>107</v>
      </c>
      <c r="E71" s="19" t="s">
        <v>93</v>
      </c>
      <c r="F71" s="19" t="s">
        <v>108</v>
      </c>
      <c r="G71" s="29" t="n">
        <v>1482</v>
      </c>
      <c r="H71" s="30" t="s">
        <v>91</v>
      </c>
      <c r="I71" s="27" t="s">
        <v>70</v>
      </c>
      <c r="J71" s="27" t="s">
        <v>70</v>
      </c>
      <c r="K71" s="29" t="n">
        <f aca="true">$G71/(1+IF(ISERROR($I71),0,IF(ISNA(MATCH($I71,TaxCode,0)),0,OFFSET(Setup!$B$7,MATCH($I71,TaxCode,0),0,1,1)))+IF(ISERROR($J71),0,IF(ISNA(MATCH($J71,TaxCode,0)),0,OFFSET(Setup!$B$7,MATCH($J71,TaxCode,0),0,1,1))))*IF(ISERROR($I71),0,IF(ISNA(MATCH($I71,TaxCode,0)),0,OFFSET(Setup!$B$7,MATCH($I71,TaxCode,0),0,1,1)))</f>
        <v>0</v>
      </c>
      <c r="L71" s="29" t="n">
        <f aca="true">$G71/(1+IF(ISERROR($I71),0,IF(ISNA(MATCH($I71,TaxCode,0)),0,OFFSET(Setup!$B$7,MATCH($I71,TaxCode,0),0,1,1)))+IF(ISERROR($J71),0,IF(ISNA(MATCH($J71,TaxCode,0)),0,OFFSET(Setup!$B$7,MATCH($J71,TaxCode,0),0,1,1))))*IF(ISERROR($J71),0,IF(ISNA(MATCH($J71,TaxCode,0)),0,OFFSET(Setup!$B$7,MATCH($J71,TaxCode,0),0,1,1)))</f>
        <v>0</v>
      </c>
      <c r="M71" s="29" t="n">
        <f aca="false" t="array" ref="M71:M71">G71-IF(TaxCount=2,SUM($K71:$L71),$K71:$K71)</f>
        <v>1482</v>
      </c>
      <c r="N71" s="27" t="str">
        <f aca="true">IF(AND($G71&gt;0,$H71&lt;&gt;"BANK")=TRUE(),"E1",IF(AND($G71&lt;0,$H71="BANK")=TRUE(),"E1",IF(AND(ISNA(VLOOKUP($H71,AccountNo,1,0))=TRUE(),ISBLANK($H71)=FALSE())=TRUE(),"E2","-")))</f>
        <v>-</v>
      </c>
    </row>
    <row r="72" customFormat="false" ht="15.75" hidden="false" customHeight="true" outlineLevel="0" collapsed="false">
      <c r="A72" s="26" t="n">
        <v>44167</v>
      </c>
      <c r="B72" s="27" t="n">
        <v>1210</v>
      </c>
      <c r="C72" s="27" t="n">
        <v>111</v>
      </c>
      <c r="D72" s="28" t="s">
        <v>92</v>
      </c>
      <c r="E72" s="19" t="s">
        <v>93</v>
      </c>
      <c r="F72" s="19" t="s">
        <v>94</v>
      </c>
      <c r="G72" s="29" t="n">
        <v>-33.06</v>
      </c>
      <c r="H72" s="30" t="s">
        <v>95</v>
      </c>
      <c r="I72" s="27" t="s">
        <v>68</v>
      </c>
      <c r="J72" s="27" t="s">
        <v>70</v>
      </c>
      <c r="K72" s="29" t="n">
        <f aca="true">$G72/(1+IF(ISERROR($I72),0,IF(ISNA(MATCH($I72,TaxCode,0)),0,OFFSET(Setup!$B$7,MATCH($I72,TaxCode,0),0,1,1)))+IF(ISERROR($J72),0,IF(ISNA(MATCH($J72,TaxCode,0)),0,OFFSET(Setup!$B$7,MATCH($J72,TaxCode,0),0,1,1))))*IF(ISERROR($I72),0,IF(ISNA(MATCH($I72,TaxCode,0)),0,OFFSET(Setup!$B$7,MATCH($I72,TaxCode,0),0,1,1)))</f>
        <v>-4.31217391304348</v>
      </c>
      <c r="L72" s="29" t="n">
        <f aca="true">$G72/(1+IF(ISERROR($I72),0,IF(ISNA(MATCH($I72,TaxCode,0)),0,OFFSET(Setup!$B$7,MATCH($I72,TaxCode,0),0,1,1)))+IF(ISERROR($J72),0,IF(ISNA(MATCH($J72,TaxCode,0)),0,OFFSET(Setup!$B$7,MATCH($J72,TaxCode,0),0,1,1))))*IF(ISERROR($J72),0,IF(ISNA(MATCH($J72,TaxCode,0)),0,OFFSET(Setup!$B$7,MATCH($J72,TaxCode,0),0,1,1)))</f>
        <v>-0</v>
      </c>
      <c r="M72" s="29" t="n">
        <f aca="false" t="array" ref="M72:M72">G72-IF(TaxCount=2,SUM($K72:$L72),$K72:$K72)</f>
        <v>-28.7478260869565</v>
      </c>
      <c r="N72" s="27" t="str">
        <f aca="true">IF(AND($G72&gt;0,$H72&lt;&gt;"BANK")=TRUE(),"E1",IF(AND($G72&lt;0,$H72="BANK")=TRUE(),"E1",IF(AND(ISNA(VLOOKUP($H72,AccountNo,1,0))=TRUE(),ISBLANK($H72)=FALSE())=TRUE(),"E2","-")))</f>
        <v>-</v>
      </c>
    </row>
    <row r="73" customFormat="false" ht="15.75" hidden="false" customHeight="true" outlineLevel="0" collapsed="false">
      <c r="A73" s="26" t="n">
        <v>44175</v>
      </c>
      <c r="B73" s="27" t="n">
        <v>1210</v>
      </c>
      <c r="C73" s="27" t="n">
        <v>112</v>
      </c>
      <c r="D73" s="28" t="s">
        <v>96</v>
      </c>
      <c r="E73" s="49" t="s">
        <v>148</v>
      </c>
      <c r="F73" s="19" t="s">
        <v>98</v>
      </c>
      <c r="G73" s="29" t="n">
        <v>-148.2</v>
      </c>
      <c r="H73" s="30" t="s">
        <v>99</v>
      </c>
      <c r="I73" s="27" t="s">
        <v>68</v>
      </c>
      <c r="J73" s="27" t="s">
        <v>70</v>
      </c>
      <c r="K73" s="29" t="n">
        <f aca="true">$G73/(1+IF(ISERROR($I73),0,IF(ISNA(MATCH($I73,TaxCode,0)),0,OFFSET(Setup!$B$7,MATCH($I73,TaxCode,0),0,1,1)))+IF(ISERROR($J73),0,IF(ISNA(MATCH($J73,TaxCode,0)),0,OFFSET(Setup!$B$7,MATCH($J73,TaxCode,0),0,1,1))))*IF(ISERROR($I73),0,IF(ISNA(MATCH($I73,TaxCode,0)),0,OFFSET(Setup!$B$7,MATCH($I73,TaxCode,0),0,1,1)))</f>
        <v>-19.3304347826087</v>
      </c>
      <c r="L73" s="29" t="n">
        <f aca="true">$G73/(1+IF(ISERROR($I73),0,IF(ISNA(MATCH($I73,TaxCode,0)),0,OFFSET(Setup!$B$7,MATCH($I73,TaxCode,0),0,1,1)))+IF(ISERROR($J73),0,IF(ISNA(MATCH($J73,TaxCode,0)),0,OFFSET(Setup!$B$7,MATCH($J73,TaxCode,0),0,1,1))))*IF(ISERROR($J73),0,IF(ISNA(MATCH($J73,TaxCode,0)),0,OFFSET(Setup!$B$7,MATCH($J73,TaxCode,0),0,1,1)))</f>
        <v>-0</v>
      </c>
      <c r="M73" s="29" t="n">
        <f aca="false" t="array" ref="M73:M73">G73-IF(TaxCount=2,SUM($K73:$L73),$K73:$K73)</f>
        <v>-128.869565217391</v>
      </c>
      <c r="N73" s="27" t="str">
        <f aca="true">IF(AND($G73&gt;0,$H73&lt;&gt;"BANK")=TRUE(),"E1",IF(AND($G73&lt;0,$H73="BANK")=TRUE(),"E1",IF(AND(ISNA(VLOOKUP($H73,AccountNo,1,0))=TRUE(),ISBLANK($H73)=FALSE())=TRUE(),"E2","-")))</f>
        <v>-</v>
      </c>
    </row>
    <row r="74" customFormat="false" ht="15.75" hidden="false" customHeight="true" outlineLevel="0" collapsed="false">
      <c r="A74" s="26" t="n">
        <v>44178</v>
      </c>
      <c r="B74" s="27" t="n">
        <v>1210</v>
      </c>
      <c r="C74" s="27" t="n">
        <v>113</v>
      </c>
      <c r="D74" s="28" t="s">
        <v>120</v>
      </c>
      <c r="E74" s="19" t="s">
        <v>149</v>
      </c>
      <c r="F74" s="19" t="s">
        <v>122</v>
      </c>
      <c r="G74" s="29" t="n">
        <v>-1135.44</v>
      </c>
      <c r="H74" s="30" t="s">
        <v>123</v>
      </c>
      <c r="I74" s="27" t="s">
        <v>68</v>
      </c>
      <c r="J74" s="27" t="s">
        <v>70</v>
      </c>
      <c r="K74" s="29" t="n">
        <f aca="true">$G74/(1+IF(ISERROR($I74),0,IF(ISNA(MATCH($I74,TaxCode,0)),0,OFFSET(Setup!$B$7,MATCH($I74,TaxCode,0),0,1,1)))+IF(ISERROR($J74),0,IF(ISNA(MATCH($J74,TaxCode,0)),0,OFFSET(Setup!$B$7,MATCH($J74,TaxCode,0),0,1,1))))*IF(ISERROR($I74),0,IF(ISNA(MATCH($I74,TaxCode,0)),0,OFFSET(Setup!$B$7,MATCH($I74,TaxCode,0),0,1,1)))</f>
        <v>-148.100869565217</v>
      </c>
      <c r="L74" s="29" t="n">
        <f aca="true">$G74/(1+IF(ISERROR($I74),0,IF(ISNA(MATCH($I74,TaxCode,0)),0,OFFSET(Setup!$B$7,MATCH($I74,TaxCode,0),0,1,1)))+IF(ISERROR($J74),0,IF(ISNA(MATCH($J74,TaxCode,0)),0,OFFSET(Setup!$B$7,MATCH($J74,TaxCode,0),0,1,1))))*IF(ISERROR($J74),0,IF(ISNA(MATCH($J74,TaxCode,0)),0,OFFSET(Setup!$B$7,MATCH($J74,TaxCode,0),0,1,1)))</f>
        <v>-0</v>
      </c>
      <c r="M74" s="29" t="n">
        <f aca="false" t="array" ref="M74:M74">G74-IF(TaxCount=2,SUM($K74:$L74),$K74:$K74)</f>
        <v>-987.339130434783</v>
      </c>
      <c r="N74" s="27" t="str">
        <f aca="true">IF(AND($G74&gt;0,$H74&lt;&gt;"BANK")=TRUE(),"E1",IF(AND($G74&lt;0,$H74="BANK")=TRUE(),"E1",IF(AND(ISNA(VLOOKUP($H74,AccountNo,1,0))=TRUE(),ISBLANK($H74)=FALSE())=TRUE(),"E2","-")))</f>
        <v>-</v>
      </c>
    </row>
    <row r="75" customFormat="false" ht="15.75" hidden="false" customHeight="true" outlineLevel="0" collapsed="false">
      <c r="A75" s="26" t="n">
        <v>44179</v>
      </c>
      <c r="B75" s="27" t="n">
        <v>1210</v>
      </c>
      <c r="C75" s="27" t="n">
        <v>114</v>
      </c>
      <c r="D75" s="28" t="s">
        <v>100</v>
      </c>
      <c r="E75" s="19" t="s">
        <v>93</v>
      </c>
      <c r="F75" s="19" t="s">
        <v>101</v>
      </c>
      <c r="G75" s="29" t="n">
        <v>-265.62</v>
      </c>
      <c r="H75" s="30" t="s">
        <v>102</v>
      </c>
      <c r="I75" s="27" t="s">
        <v>68</v>
      </c>
      <c r="J75" s="27" t="s">
        <v>70</v>
      </c>
      <c r="K75" s="29" t="n">
        <f aca="true">$G75/(1+IF(ISERROR($I75),0,IF(ISNA(MATCH($I75,TaxCode,0)),0,OFFSET(Setup!$B$7,MATCH($I75,TaxCode,0),0,1,1)))+IF(ISERROR($J75),0,IF(ISNA(MATCH($J75,TaxCode,0)),0,OFFSET(Setup!$B$7,MATCH($J75,TaxCode,0),0,1,1))))*IF(ISERROR($I75),0,IF(ISNA(MATCH($I75,TaxCode,0)),0,OFFSET(Setup!$B$7,MATCH($I75,TaxCode,0),0,1,1)))</f>
        <v>-34.6460869565217</v>
      </c>
      <c r="L75" s="29" t="n">
        <f aca="true">$G75/(1+IF(ISERROR($I75),0,IF(ISNA(MATCH($I75,TaxCode,0)),0,OFFSET(Setup!$B$7,MATCH($I75,TaxCode,0),0,1,1)))+IF(ISERROR($J75),0,IF(ISNA(MATCH($J75,TaxCode,0)),0,OFFSET(Setup!$B$7,MATCH($J75,TaxCode,0),0,1,1))))*IF(ISERROR($J75),0,IF(ISNA(MATCH($J75,TaxCode,0)),0,OFFSET(Setup!$B$7,MATCH($J75,TaxCode,0),0,1,1)))</f>
        <v>-0</v>
      </c>
      <c r="M75" s="29" t="n">
        <f aca="false" t="array" ref="M75:M75">G75-IF(TaxCount=2,SUM($K75:$L75),$K75:$K75)</f>
        <v>-230.973913043478</v>
      </c>
      <c r="N75" s="27" t="str">
        <f aca="true">IF(AND($G75&gt;0,$H75&lt;&gt;"BANK")=TRUE(),"E1",IF(AND($G75&lt;0,$H75="BANK")=TRUE(),"E1",IF(AND(ISNA(VLOOKUP($H75,AccountNo,1,0))=TRUE(),ISBLANK($H75)=FALSE())=TRUE(),"E2","-")))</f>
        <v>-</v>
      </c>
    </row>
    <row r="76" customFormat="false" ht="15.75" hidden="false" customHeight="true" outlineLevel="0" collapsed="false">
      <c r="A76" s="26" t="n">
        <v>44182</v>
      </c>
      <c r="B76" s="27" t="n">
        <v>1210</v>
      </c>
      <c r="C76" s="27" t="n">
        <v>115</v>
      </c>
      <c r="D76" s="28" t="s">
        <v>150</v>
      </c>
      <c r="E76" s="19" t="s">
        <v>151</v>
      </c>
      <c r="F76" s="19" t="s">
        <v>127</v>
      </c>
      <c r="G76" s="29" t="n">
        <v>-1112.64</v>
      </c>
      <c r="H76" s="30" t="s">
        <v>128</v>
      </c>
      <c r="I76" s="27" t="s">
        <v>70</v>
      </c>
      <c r="J76" s="27" t="s">
        <v>70</v>
      </c>
      <c r="K76" s="29" t="n">
        <f aca="true">$G76/(1+IF(ISERROR($I76),0,IF(ISNA(MATCH($I76,TaxCode,0)),0,OFFSET(Setup!$B$7,MATCH($I76,TaxCode,0),0,1,1)))+IF(ISERROR($J76),0,IF(ISNA(MATCH($J76,TaxCode,0)),0,OFFSET(Setup!$B$7,MATCH($J76,TaxCode,0),0,1,1))))*IF(ISERROR($I76),0,IF(ISNA(MATCH($I76,TaxCode,0)),0,OFFSET(Setup!$B$7,MATCH($I76,TaxCode,0),0,1,1)))</f>
        <v>-0</v>
      </c>
      <c r="L76" s="29" t="n">
        <f aca="true">$G76/(1+IF(ISERROR($I76),0,IF(ISNA(MATCH($I76,TaxCode,0)),0,OFFSET(Setup!$B$7,MATCH($I76,TaxCode,0),0,1,1)))+IF(ISERROR($J76),0,IF(ISNA(MATCH($J76,TaxCode,0)),0,OFFSET(Setup!$B$7,MATCH($J76,TaxCode,0),0,1,1))))*IF(ISERROR($J76),0,IF(ISNA(MATCH($J76,TaxCode,0)),0,OFFSET(Setup!$B$7,MATCH($J76,TaxCode,0),0,1,1)))</f>
        <v>-0</v>
      </c>
      <c r="M76" s="29" t="n">
        <f aca="false" t="array" ref="M76:M76">G76-IF(TaxCount=2,SUM($K76:$L76),$K76:$K76)</f>
        <v>-1112.64</v>
      </c>
      <c r="N76" s="27" t="str">
        <f aca="true">IF(AND($G76&gt;0,$H76&lt;&gt;"BANK")=TRUE(),"E1",IF(AND($G76&lt;0,$H76="BANK")=TRUE(),"E1",IF(AND(ISNA(VLOOKUP($H76,AccountNo,1,0))=TRUE(),ISBLANK($H76)=FALSE())=TRUE(),"E2","-")))</f>
        <v>-</v>
      </c>
    </row>
    <row r="77" customFormat="false" ht="15.75" hidden="false" customHeight="true" outlineLevel="0" collapsed="false">
      <c r="A77" s="26" t="n">
        <v>44189</v>
      </c>
      <c r="B77" s="27" t="n">
        <v>1210</v>
      </c>
      <c r="C77" s="27" t="n">
        <v>116</v>
      </c>
      <c r="D77" s="28" t="s">
        <v>96</v>
      </c>
      <c r="E77" s="49" t="s">
        <v>152</v>
      </c>
      <c r="F77" s="19" t="s">
        <v>98</v>
      </c>
      <c r="G77" s="29" t="n">
        <v>-148.2</v>
      </c>
      <c r="H77" s="30" t="s">
        <v>99</v>
      </c>
      <c r="I77" s="27" t="s">
        <v>68</v>
      </c>
      <c r="J77" s="27" t="s">
        <v>70</v>
      </c>
      <c r="K77" s="29" t="n">
        <f aca="true">$G77/(1+IF(ISERROR($I77),0,IF(ISNA(MATCH($I77,TaxCode,0)),0,OFFSET(Setup!$B$7,MATCH($I77,TaxCode,0),0,1,1)))+IF(ISERROR($J77),0,IF(ISNA(MATCH($J77,TaxCode,0)),0,OFFSET(Setup!$B$7,MATCH($J77,TaxCode,0),0,1,1))))*IF(ISERROR($I77),0,IF(ISNA(MATCH($I77,TaxCode,0)),0,OFFSET(Setup!$B$7,MATCH($I77,TaxCode,0),0,1,1)))</f>
        <v>-19.3304347826087</v>
      </c>
      <c r="L77" s="29" t="n">
        <f aca="true">$G77/(1+IF(ISERROR($I77),0,IF(ISNA(MATCH($I77,TaxCode,0)),0,OFFSET(Setup!$B$7,MATCH($I77,TaxCode,0),0,1,1)))+IF(ISERROR($J77),0,IF(ISNA(MATCH($J77,TaxCode,0)),0,OFFSET(Setup!$B$7,MATCH($J77,TaxCode,0),0,1,1))))*IF(ISERROR($J77),0,IF(ISNA(MATCH($J77,TaxCode,0)),0,OFFSET(Setup!$B$7,MATCH($J77,TaxCode,0),0,1,1)))</f>
        <v>-0</v>
      </c>
      <c r="M77" s="29" t="n">
        <f aca="false" t="array" ref="M77:M77">G77-IF(TaxCount=2,SUM($K77:$L77),$K77:$K77)</f>
        <v>-128.869565217391</v>
      </c>
      <c r="N77" s="27" t="str">
        <f aca="true">IF(AND($G77&gt;0,$H77&lt;&gt;"BANK")=TRUE(),"E1",IF(AND($G77&lt;0,$H77="BANK")=TRUE(),"E1",IF(AND(ISNA(VLOOKUP($H77,AccountNo,1,0))=TRUE(),ISBLANK($H77)=FALSE())=TRUE(),"E2","-")))</f>
        <v>-</v>
      </c>
    </row>
    <row r="78" customFormat="false" ht="15.75" hidden="false" customHeight="true" outlineLevel="0" collapsed="false">
      <c r="A78" s="26" t="n">
        <v>44190</v>
      </c>
      <c r="B78" s="27" t="n">
        <v>1210</v>
      </c>
      <c r="C78" s="27" t="n">
        <v>117</v>
      </c>
      <c r="D78" s="28" t="s">
        <v>104</v>
      </c>
      <c r="E78" s="49" t="s">
        <v>93</v>
      </c>
      <c r="F78" s="19" t="s">
        <v>105</v>
      </c>
      <c r="G78" s="29" t="n">
        <v>-513</v>
      </c>
      <c r="H78" s="30" t="s">
        <v>106</v>
      </c>
      <c r="I78" s="27" t="s">
        <v>70</v>
      </c>
      <c r="J78" s="27" t="s">
        <v>70</v>
      </c>
      <c r="K78" s="29" t="n">
        <f aca="true">$G78/(1+IF(ISERROR($I78),0,IF(ISNA(MATCH($I78,TaxCode,0)),0,OFFSET(Setup!$B$7,MATCH($I78,TaxCode,0),0,1,1)))+IF(ISERROR($J78),0,IF(ISNA(MATCH($J78,TaxCode,0)),0,OFFSET(Setup!$B$7,MATCH($J78,TaxCode,0),0,1,1))))*IF(ISERROR($I78),0,IF(ISNA(MATCH($I78,TaxCode,0)),0,OFFSET(Setup!$B$7,MATCH($I78,TaxCode,0),0,1,1)))</f>
        <v>-0</v>
      </c>
      <c r="L78" s="29" t="n">
        <f aca="true">$G78/(1+IF(ISERROR($I78),0,IF(ISNA(MATCH($I78,TaxCode,0)),0,OFFSET(Setup!$B$7,MATCH($I78,TaxCode,0),0,1,1)))+IF(ISERROR($J78),0,IF(ISNA(MATCH($J78,TaxCode,0)),0,OFFSET(Setup!$B$7,MATCH($J78,TaxCode,0),0,1,1))))*IF(ISERROR($J78),0,IF(ISNA(MATCH($J78,TaxCode,0)),0,OFFSET(Setup!$B$7,MATCH($J78,TaxCode,0),0,1,1)))</f>
        <v>-0</v>
      </c>
      <c r="M78" s="29" t="n">
        <f aca="false" t="array" ref="M78:M78">G78-IF(TaxCount=2,SUM($K78:$L78),$K78:$K78)</f>
        <v>-513</v>
      </c>
      <c r="N78" s="27" t="str">
        <f aca="true">IF(AND($G78&gt;0,$H78&lt;&gt;"BANK")=TRUE(),"E1",IF(AND($G78&lt;0,$H78="BANK")=TRUE(),"E1",IF(AND(ISNA(VLOOKUP($H78,AccountNo,1,0))=TRUE(),ISBLANK($H78)=FALSE())=TRUE(),"E2","-")))</f>
        <v>-</v>
      </c>
    </row>
    <row r="79" customFormat="false" ht="15.75" hidden="false" customHeight="true" outlineLevel="0" collapsed="false">
      <c r="A79" s="26" t="n">
        <v>44196</v>
      </c>
      <c r="B79" s="27" t="n">
        <v>0</v>
      </c>
      <c r="C79" s="27" t="n">
        <v>0</v>
      </c>
      <c r="D79" s="28" t="s">
        <v>107</v>
      </c>
      <c r="E79" s="19" t="s">
        <v>93</v>
      </c>
      <c r="F79" s="19" t="s">
        <v>108</v>
      </c>
      <c r="G79" s="29" t="n">
        <v>3420</v>
      </c>
      <c r="H79" s="30" t="s">
        <v>91</v>
      </c>
      <c r="I79" s="27" t="s">
        <v>70</v>
      </c>
      <c r="J79" s="27" t="s">
        <v>70</v>
      </c>
      <c r="K79" s="29" t="n">
        <f aca="true">$G79/(1+IF(ISERROR($I79),0,IF(ISNA(MATCH($I79,TaxCode,0)),0,OFFSET(Setup!$B$7,MATCH($I79,TaxCode,0),0,1,1)))+IF(ISERROR($J79),0,IF(ISNA(MATCH($J79,TaxCode,0)),0,OFFSET(Setup!$B$7,MATCH($J79,TaxCode,0),0,1,1))))*IF(ISERROR($I79),0,IF(ISNA(MATCH($I79,TaxCode,0)),0,OFFSET(Setup!$B$7,MATCH($I79,TaxCode,0),0,1,1)))</f>
        <v>0</v>
      </c>
      <c r="L79" s="29" t="n">
        <f aca="true">$G79/(1+IF(ISERROR($I79),0,IF(ISNA(MATCH($I79,TaxCode,0)),0,OFFSET(Setup!$B$7,MATCH($I79,TaxCode,0),0,1,1)))+IF(ISERROR($J79),0,IF(ISNA(MATCH($J79,TaxCode,0)),0,OFFSET(Setup!$B$7,MATCH($J79,TaxCode,0),0,1,1))))*IF(ISERROR($J79),0,IF(ISNA(MATCH($J79,TaxCode,0)),0,OFFSET(Setup!$B$7,MATCH($J79,TaxCode,0),0,1,1)))</f>
        <v>0</v>
      </c>
      <c r="M79" s="29" t="n">
        <f aca="false" t="array" ref="M79:M79">G79-IF(TaxCount=2,SUM($K79:$L79),$K79:$K79)</f>
        <v>3420</v>
      </c>
      <c r="N79" s="27" t="str">
        <f aca="true">IF(AND($G79&gt;0,$H79&lt;&gt;"BANK")=TRUE(),"E1",IF(AND($G79&lt;0,$H79="BANK")=TRUE(),"E1",IF(AND(ISNA(VLOOKUP($H79,AccountNo,1,0))=TRUE(),ISBLANK($H79)=FALSE())=TRUE(),"E2","-")))</f>
        <v>-</v>
      </c>
    </row>
    <row r="80" customFormat="false" ht="15.75" hidden="false" customHeight="true" outlineLevel="0" collapsed="false">
      <c r="A80" s="26" t="n">
        <v>44198</v>
      </c>
      <c r="B80" s="27" t="n">
        <v>1211</v>
      </c>
      <c r="C80" s="27" t="n">
        <v>118</v>
      </c>
      <c r="D80" s="28" t="s">
        <v>92</v>
      </c>
      <c r="E80" s="19" t="s">
        <v>93</v>
      </c>
      <c r="F80" s="19" t="s">
        <v>94</v>
      </c>
      <c r="G80" s="29" t="n">
        <v>-30.78</v>
      </c>
      <c r="H80" s="30" t="s">
        <v>95</v>
      </c>
      <c r="I80" s="27" t="s">
        <v>68</v>
      </c>
      <c r="J80" s="27" t="s">
        <v>70</v>
      </c>
      <c r="K80" s="29" t="n">
        <f aca="true">$G80/(1+IF(ISERROR($I80),0,IF(ISNA(MATCH($I80,TaxCode,0)),0,OFFSET(Setup!$B$7,MATCH($I80,TaxCode,0),0,1,1)))+IF(ISERROR($J80),0,IF(ISNA(MATCH($J80,TaxCode,0)),0,OFFSET(Setup!$B$7,MATCH($J80,TaxCode,0),0,1,1))))*IF(ISERROR($I80),0,IF(ISNA(MATCH($I80,TaxCode,0)),0,OFFSET(Setup!$B$7,MATCH($I80,TaxCode,0),0,1,1)))</f>
        <v>-4.01478260869565</v>
      </c>
      <c r="L80" s="29" t="n">
        <f aca="true">$G80/(1+IF(ISERROR($I80),0,IF(ISNA(MATCH($I80,TaxCode,0)),0,OFFSET(Setup!$B$7,MATCH($I80,TaxCode,0),0,1,1)))+IF(ISERROR($J80),0,IF(ISNA(MATCH($J80,TaxCode,0)),0,OFFSET(Setup!$B$7,MATCH($J80,TaxCode,0),0,1,1))))*IF(ISERROR($J80),0,IF(ISNA(MATCH($J80,TaxCode,0)),0,OFFSET(Setup!$B$7,MATCH($J80,TaxCode,0),0,1,1)))</f>
        <v>-0</v>
      </c>
      <c r="M80" s="29" t="n">
        <f aca="false" t="array" ref="M80:M80">G80-IF(TaxCount=2,SUM($K80:$L80),$K80:$K80)</f>
        <v>-26.7652173913043</v>
      </c>
      <c r="N80" s="27" t="str">
        <f aca="true">IF(AND($G80&gt;0,$H80&lt;&gt;"BANK")=TRUE(),"E1",IF(AND($G80&lt;0,$H80="BANK")=TRUE(),"E1",IF(AND(ISNA(VLOOKUP($H80,AccountNo,1,0))=TRUE(),ISBLANK($H80)=FALSE())=TRUE(),"E2","-")))</f>
        <v>-</v>
      </c>
    </row>
    <row r="81" customFormat="false" ht="15.75" hidden="false" customHeight="true" outlineLevel="0" collapsed="false">
      <c r="A81" s="26" t="n">
        <v>44203</v>
      </c>
      <c r="B81" s="27" t="n">
        <v>1211</v>
      </c>
      <c r="C81" s="27" t="n">
        <v>119</v>
      </c>
      <c r="D81" s="28" t="s">
        <v>96</v>
      </c>
      <c r="E81" s="49" t="s">
        <v>153</v>
      </c>
      <c r="F81" s="19" t="s">
        <v>98</v>
      </c>
      <c r="G81" s="29" t="n">
        <v>-148.2</v>
      </c>
      <c r="H81" s="30" t="s">
        <v>99</v>
      </c>
      <c r="I81" s="27" t="s">
        <v>68</v>
      </c>
      <c r="J81" s="27" t="s">
        <v>70</v>
      </c>
      <c r="K81" s="29" t="n">
        <f aca="true">$G81/(1+IF(ISERROR($I81),0,IF(ISNA(MATCH($I81,TaxCode,0)),0,OFFSET(Setup!$B$7,MATCH($I81,TaxCode,0),0,1,1)))+IF(ISERROR($J81),0,IF(ISNA(MATCH($J81,TaxCode,0)),0,OFFSET(Setup!$B$7,MATCH($J81,TaxCode,0),0,1,1))))*IF(ISERROR($I81),0,IF(ISNA(MATCH($I81,TaxCode,0)),0,OFFSET(Setup!$B$7,MATCH($I81,TaxCode,0),0,1,1)))</f>
        <v>-19.3304347826087</v>
      </c>
      <c r="L81" s="29" t="n">
        <f aca="true">$G81/(1+IF(ISERROR($I81),0,IF(ISNA(MATCH($I81,TaxCode,0)),0,OFFSET(Setup!$B$7,MATCH($I81,TaxCode,0),0,1,1)))+IF(ISERROR($J81),0,IF(ISNA(MATCH($J81,TaxCode,0)),0,OFFSET(Setup!$B$7,MATCH($J81,TaxCode,0),0,1,1))))*IF(ISERROR($J81),0,IF(ISNA(MATCH($J81,TaxCode,0)),0,OFFSET(Setup!$B$7,MATCH($J81,TaxCode,0),0,1,1)))</f>
        <v>-0</v>
      </c>
      <c r="M81" s="29" t="n">
        <f aca="false" t="array" ref="M81:M81">G81-IF(TaxCount=2,SUM($K81:$L81),$K81:$K81)</f>
        <v>-128.869565217391</v>
      </c>
      <c r="N81" s="27" t="str">
        <f aca="true">IF(AND($G81&gt;0,$H81&lt;&gt;"BANK")=TRUE(),"E1",IF(AND($G81&lt;0,$H81="BANK")=TRUE(),"E1",IF(AND(ISNA(VLOOKUP($H81,AccountNo,1,0))=TRUE(),ISBLANK($H81)=FALSE())=TRUE(),"E2","-")))</f>
        <v>-</v>
      </c>
    </row>
    <row r="82" customFormat="false" ht="15.75" hidden="false" customHeight="true" outlineLevel="0" collapsed="false">
      <c r="A82" s="26" t="n">
        <v>44209</v>
      </c>
      <c r="B82" s="27" t="n">
        <v>1211</v>
      </c>
      <c r="C82" s="27" t="n">
        <v>120</v>
      </c>
      <c r="D82" s="28" t="s">
        <v>100</v>
      </c>
      <c r="E82" s="19" t="s">
        <v>93</v>
      </c>
      <c r="F82" s="19" t="s">
        <v>101</v>
      </c>
      <c r="G82" s="29" t="n">
        <v>-224.58</v>
      </c>
      <c r="H82" s="30" t="s">
        <v>102</v>
      </c>
      <c r="I82" s="27" t="s">
        <v>68</v>
      </c>
      <c r="J82" s="27" t="s">
        <v>70</v>
      </c>
      <c r="K82" s="29" t="n">
        <f aca="true">$G82/(1+IF(ISERROR($I82),0,IF(ISNA(MATCH($I82,TaxCode,0)),0,OFFSET(Setup!$B$7,MATCH($I82,TaxCode,0),0,1,1)))+IF(ISERROR($J82),0,IF(ISNA(MATCH($J82,TaxCode,0)),0,OFFSET(Setup!$B$7,MATCH($J82,TaxCode,0),0,1,1))))*IF(ISERROR($I82),0,IF(ISNA(MATCH($I82,TaxCode,0)),0,OFFSET(Setup!$B$7,MATCH($I82,TaxCode,0),0,1,1)))</f>
        <v>-29.2930434782609</v>
      </c>
      <c r="L82" s="29" t="n">
        <f aca="true">$G82/(1+IF(ISERROR($I82),0,IF(ISNA(MATCH($I82,TaxCode,0)),0,OFFSET(Setup!$B$7,MATCH($I82,TaxCode,0),0,1,1)))+IF(ISERROR($J82),0,IF(ISNA(MATCH($J82,TaxCode,0)),0,OFFSET(Setup!$B$7,MATCH($J82,TaxCode,0),0,1,1))))*IF(ISERROR($J82),0,IF(ISNA(MATCH($J82,TaxCode,0)),0,OFFSET(Setup!$B$7,MATCH($J82,TaxCode,0),0,1,1)))</f>
        <v>-0</v>
      </c>
      <c r="M82" s="29" t="n">
        <f aca="false" t="array" ref="M82:M82">G82-IF(TaxCount=2,SUM($K82:$L82),$K82:$K82)</f>
        <v>-195.286956521739</v>
      </c>
      <c r="N82" s="27" t="str">
        <f aca="true">IF(AND($G82&gt;0,$H82&lt;&gt;"BANK")=TRUE(),"E1",IF(AND($G82&lt;0,$H82="BANK")=TRUE(),"E1",IF(AND(ISNA(VLOOKUP($H82,AccountNo,1,0))=TRUE(),ISBLANK($H82)=FALSE())=TRUE(),"E2","-")))</f>
        <v>-</v>
      </c>
    </row>
    <row r="83" customFormat="false" ht="15.75" hidden="false" customHeight="true" outlineLevel="0" collapsed="false">
      <c r="A83" s="26" t="n">
        <v>44217</v>
      </c>
      <c r="B83" s="27" t="n">
        <v>1211</v>
      </c>
      <c r="C83" s="27" t="n">
        <v>121</v>
      </c>
      <c r="D83" s="28" t="s">
        <v>96</v>
      </c>
      <c r="E83" s="49" t="s">
        <v>154</v>
      </c>
      <c r="F83" s="19" t="s">
        <v>98</v>
      </c>
      <c r="G83" s="29" t="n">
        <v>-148.2</v>
      </c>
      <c r="H83" s="30" t="s">
        <v>99</v>
      </c>
      <c r="I83" s="27" t="s">
        <v>68</v>
      </c>
      <c r="J83" s="27" t="s">
        <v>70</v>
      </c>
      <c r="K83" s="29" t="n">
        <f aca="true">$G83/(1+IF(ISERROR($I83),0,IF(ISNA(MATCH($I83,TaxCode,0)),0,OFFSET(Setup!$B$7,MATCH($I83,TaxCode,0),0,1,1)))+IF(ISERROR($J83),0,IF(ISNA(MATCH($J83,TaxCode,0)),0,OFFSET(Setup!$B$7,MATCH($J83,TaxCode,0),0,1,1))))*IF(ISERROR($I83),0,IF(ISNA(MATCH($I83,TaxCode,0)),0,OFFSET(Setup!$B$7,MATCH($I83,TaxCode,0),0,1,1)))</f>
        <v>-19.3304347826087</v>
      </c>
      <c r="L83" s="29" t="n">
        <f aca="true">$G83/(1+IF(ISERROR($I83),0,IF(ISNA(MATCH($I83,TaxCode,0)),0,OFFSET(Setup!$B$7,MATCH($I83,TaxCode,0),0,1,1)))+IF(ISERROR($J83),0,IF(ISNA(MATCH($J83,TaxCode,0)),0,OFFSET(Setup!$B$7,MATCH($J83,TaxCode,0),0,1,1))))*IF(ISERROR($J83),0,IF(ISNA(MATCH($J83,TaxCode,0)),0,OFFSET(Setup!$B$7,MATCH($J83,TaxCode,0),0,1,1)))</f>
        <v>-0</v>
      </c>
      <c r="M83" s="29" t="n">
        <f aca="false" t="array" ref="M83:M83">G83-IF(TaxCount=2,SUM($K83:$L83),$K83:$K83)</f>
        <v>-128.869565217391</v>
      </c>
      <c r="N83" s="27" t="str">
        <f aca="true">IF(AND($G83&gt;0,$H83&lt;&gt;"BANK")=TRUE(),"E1",IF(AND($G83&lt;0,$H83="BANK")=TRUE(),"E1",IF(AND(ISNA(VLOOKUP($H83,AccountNo,1,0))=TRUE(),ISBLANK($H83)=FALSE())=TRUE(),"E2","-")))</f>
        <v>-</v>
      </c>
    </row>
    <row r="84" customFormat="false" ht="15.75" hidden="false" customHeight="true" outlineLevel="0" collapsed="false">
      <c r="A84" s="26" t="n">
        <v>44218</v>
      </c>
      <c r="B84" s="27" t="n">
        <v>1211</v>
      </c>
      <c r="C84" s="27" t="n">
        <v>122</v>
      </c>
      <c r="D84" s="28" t="s">
        <v>131</v>
      </c>
      <c r="E84" s="19" t="s">
        <v>93</v>
      </c>
      <c r="F84" s="19" t="s">
        <v>132</v>
      </c>
      <c r="G84" s="29" t="n">
        <v>-479.94</v>
      </c>
      <c r="H84" s="30" t="s">
        <v>133</v>
      </c>
      <c r="I84" s="27" t="s">
        <v>68</v>
      </c>
      <c r="J84" s="27" t="s">
        <v>70</v>
      </c>
      <c r="K84" s="29" t="n">
        <f aca="true">$G84/(1+IF(ISERROR($I84),0,IF(ISNA(MATCH($I84,TaxCode,0)),0,OFFSET(Setup!$B$7,MATCH($I84,TaxCode,0),0,1,1)))+IF(ISERROR($J84),0,IF(ISNA(MATCH($J84,TaxCode,0)),0,OFFSET(Setup!$B$7,MATCH($J84,TaxCode,0),0,1,1))))*IF(ISERROR($I84),0,IF(ISNA(MATCH($I84,TaxCode,0)),0,OFFSET(Setup!$B$7,MATCH($I84,TaxCode,0),0,1,1)))</f>
        <v>-62.6008695652174</v>
      </c>
      <c r="L84" s="29" t="n">
        <f aca="true">$G84/(1+IF(ISERROR($I84),0,IF(ISNA(MATCH($I84,TaxCode,0)),0,OFFSET(Setup!$B$7,MATCH($I84,TaxCode,0),0,1,1)))+IF(ISERROR($J84),0,IF(ISNA(MATCH($J84,TaxCode,0)),0,OFFSET(Setup!$B$7,MATCH($J84,TaxCode,0),0,1,1))))*IF(ISERROR($J84),0,IF(ISNA(MATCH($J84,TaxCode,0)),0,OFFSET(Setup!$B$7,MATCH($J84,TaxCode,0),0,1,1)))</f>
        <v>-0</v>
      </c>
      <c r="M84" s="29" t="n">
        <f aca="false" t="array" ref="M84:M84">G84-IF(TaxCount=2,SUM($K84:$L84),$K84:$K84)</f>
        <v>-417.339130434783</v>
      </c>
      <c r="N84" s="27" t="str">
        <f aca="true">IF(AND($G84&gt;0,$H84&lt;&gt;"BANK")=TRUE(),"E1",IF(AND($G84&lt;0,$H84="BANK")=TRUE(),"E1",IF(AND(ISNA(VLOOKUP($H84,AccountNo,1,0))=TRUE(),ISBLANK($H84)=FALSE())=TRUE(),"E2","-")))</f>
        <v>-</v>
      </c>
    </row>
    <row r="85" customFormat="false" ht="15.75" hidden="false" customHeight="true" outlineLevel="0" collapsed="false">
      <c r="A85" s="26" t="n">
        <v>44218</v>
      </c>
      <c r="B85" s="27" t="n">
        <v>1211</v>
      </c>
      <c r="C85" s="27" t="n">
        <v>123</v>
      </c>
      <c r="D85" s="28" t="s">
        <v>110</v>
      </c>
      <c r="E85" s="19" t="s">
        <v>155</v>
      </c>
      <c r="F85" s="19" t="s">
        <v>112</v>
      </c>
      <c r="G85" s="29" t="n">
        <v>-707.94</v>
      </c>
      <c r="H85" s="30" t="s">
        <v>113</v>
      </c>
      <c r="I85" s="27" t="s">
        <v>68</v>
      </c>
      <c r="J85" s="27" t="s">
        <v>70</v>
      </c>
      <c r="K85" s="29" t="n">
        <f aca="true">$G85/(1+IF(ISERROR($I85),0,IF(ISNA(MATCH($I85,TaxCode,0)),0,OFFSET(Setup!$B$7,MATCH($I85,TaxCode,0),0,1,1)))+IF(ISERROR($J85),0,IF(ISNA(MATCH($J85,TaxCode,0)),0,OFFSET(Setup!$B$7,MATCH($J85,TaxCode,0),0,1,1))))*IF(ISERROR($I85),0,IF(ISNA(MATCH($I85,TaxCode,0)),0,OFFSET(Setup!$B$7,MATCH($I85,TaxCode,0),0,1,1)))</f>
        <v>-92.34</v>
      </c>
      <c r="L85" s="29" t="n">
        <f aca="true">$G85/(1+IF(ISERROR($I85),0,IF(ISNA(MATCH($I85,TaxCode,0)),0,OFFSET(Setup!$B$7,MATCH($I85,TaxCode,0),0,1,1)))+IF(ISERROR($J85),0,IF(ISNA(MATCH($J85,TaxCode,0)),0,OFFSET(Setup!$B$7,MATCH($J85,TaxCode,0),0,1,1))))*IF(ISERROR($J85),0,IF(ISNA(MATCH($J85,TaxCode,0)),0,OFFSET(Setup!$B$7,MATCH($J85,TaxCode,0),0,1,1)))</f>
        <v>-0</v>
      </c>
      <c r="M85" s="29" t="n">
        <f aca="false" t="array" ref="M85:M85">G85-IF(TaxCount=2,SUM($K85:$L85),$K85:$K85)</f>
        <v>-615.6</v>
      </c>
      <c r="N85" s="27" t="str">
        <f aca="true">IF(AND($G85&gt;0,$H85&lt;&gt;"BANK")=TRUE(),"E1",IF(AND($G85&lt;0,$H85="BANK")=TRUE(),"E1",IF(AND(ISNA(VLOOKUP($H85,AccountNo,1,0))=TRUE(),ISBLANK($H85)=FALSE())=TRUE(),"E2","-")))</f>
        <v>-</v>
      </c>
    </row>
    <row r="86" customFormat="false" ht="15.75" hidden="false" customHeight="true" outlineLevel="0" collapsed="false">
      <c r="A86" s="26" t="n">
        <v>44221</v>
      </c>
      <c r="B86" s="27" t="n">
        <v>1211</v>
      </c>
      <c r="C86" s="27" t="n">
        <v>124</v>
      </c>
      <c r="D86" s="28" t="s">
        <v>104</v>
      </c>
      <c r="E86" s="49" t="s">
        <v>93</v>
      </c>
      <c r="F86" s="19" t="s">
        <v>105</v>
      </c>
      <c r="G86" s="29" t="n">
        <v>-342</v>
      </c>
      <c r="H86" s="30" t="s">
        <v>106</v>
      </c>
      <c r="I86" s="27" t="s">
        <v>70</v>
      </c>
      <c r="J86" s="27" t="s">
        <v>70</v>
      </c>
      <c r="K86" s="29" t="n">
        <f aca="true">$G86/(1+IF(ISERROR($I86),0,IF(ISNA(MATCH($I86,TaxCode,0)),0,OFFSET(Setup!$B$7,MATCH($I86,TaxCode,0),0,1,1)))+IF(ISERROR($J86),0,IF(ISNA(MATCH($J86,TaxCode,0)),0,OFFSET(Setup!$B$7,MATCH($J86,TaxCode,0),0,1,1))))*IF(ISERROR($I86),0,IF(ISNA(MATCH($I86,TaxCode,0)),0,OFFSET(Setup!$B$7,MATCH($I86,TaxCode,0),0,1,1)))</f>
        <v>-0</v>
      </c>
      <c r="L86" s="29" t="n">
        <f aca="true">$G86/(1+IF(ISERROR($I86),0,IF(ISNA(MATCH($I86,TaxCode,0)),0,OFFSET(Setup!$B$7,MATCH($I86,TaxCode,0),0,1,1)))+IF(ISERROR($J86),0,IF(ISNA(MATCH($J86,TaxCode,0)),0,OFFSET(Setup!$B$7,MATCH($J86,TaxCode,0),0,1,1))))*IF(ISERROR($J86),0,IF(ISNA(MATCH($J86,TaxCode,0)),0,OFFSET(Setup!$B$7,MATCH($J86,TaxCode,0),0,1,1)))</f>
        <v>-0</v>
      </c>
      <c r="M86" s="29" t="n">
        <f aca="false" t="array" ref="M86:M86">G86-IF(TaxCount=2,SUM($K86:$L86),$K86:$K86)</f>
        <v>-342</v>
      </c>
      <c r="N86" s="27" t="str">
        <f aca="true">IF(AND($G86&gt;0,$H86&lt;&gt;"BANK")=TRUE(),"E1",IF(AND($G86&lt;0,$H86="BANK")=TRUE(),"E1",IF(AND(ISNA(VLOOKUP($H86,AccountNo,1,0))=TRUE(),ISBLANK($H86)=FALSE())=TRUE(),"E2","-")))</f>
        <v>-</v>
      </c>
    </row>
    <row r="87" customFormat="false" ht="15.75" hidden="false" customHeight="true" outlineLevel="0" collapsed="false">
      <c r="A87" s="26" t="n">
        <v>44227</v>
      </c>
      <c r="B87" s="27" t="n">
        <v>0</v>
      </c>
      <c r="C87" s="27" t="n">
        <v>0</v>
      </c>
      <c r="D87" s="28" t="s">
        <v>107</v>
      </c>
      <c r="E87" s="19" t="s">
        <v>93</v>
      </c>
      <c r="F87" s="19" t="s">
        <v>108</v>
      </c>
      <c r="G87" s="29" t="n">
        <v>2166</v>
      </c>
      <c r="H87" s="30" t="s">
        <v>91</v>
      </c>
      <c r="I87" s="27" t="s">
        <v>70</v>
      </c>
      <c r="J87" s="27" t="s">
        <v>70</v>
      </c>
      <c r="K87" s="29" t="n">
        <f aca="true">$G87/(1+IF(ISERROR($I87),0,IF(ISNA(MATCH($I87,TaxCode,0)),0,OFFSET(Setup!$B$7,MATCH($I87,TaxCode,0),0,1,1)))+IF(ISERROR($J87),0,IF(ISNA(MATCH($J87,TaxCode,0)),0,OFFSET(Setup!$B$7,MATCH($J87,TaxCode,0),0,1,1))))*IF(ISERROR($I87),0,IF(ISNA(MATCH($I87,TaxCode,0)),0,OFFSET(Setup!$B$7,MATCH($I87,TaxCode,0),0,1,1)))</f>
        <v>0</v>
      </c>
      <c r="L87" s="29" t="n">
        <f aca="true">$G87/(1+IF(ISERROR($I87),0,IF(ISNA(MATCH($I87,TaxCode,0)),0,OFFSET(Setup!$B$7,MATCH($I87,TaxCode,0),0,1,1)))+IF(ISERROR($J87),0,IF(ISNA(MATCH($J87,TaxCode,0)),0,OFFSET(Setup!$B$7,MATCH($J87,TaxCode,0),0,1,1))))*IF(ISERROR($J87),0,IF(ISNA(MATCH($J87,TaxCode,0)),0,OFFSET(Setup!$B$7,MATCH($J87,TaxCode,0),0,1,1)))</f>
        <v>0</v>
      </c>
      <c r="M87" s="29" t="n">
        <f aca="false" t="array" ref="M87:M87">G87-IF(TaxCount=2,SUM($K87:$L87),$K87:$K87)</f>
        <v>2166</v>
      </c>
      <c r="N87" s="27" t="str">
        <f aca="true">IF(AND($G87&gt;0,$H87&lt;&gt;"BANK")=TRUE(),"E1",IF(AND($G87&lt;0,$H87="BANK")=TRUE(),"E1",IF(AND(ISNA(VLOOKUP($H87,AccountNo,1,0))=TRUE(),ISBLANK($H87)=FALSE())=TRUE(),"E2","-")))</f>
        <v>-</v>
      </c>
    </row>
    <row r="88" customFormat="false" ht="15.75" hidden="false" customHeight="true" outlineLevel="0" collapsed="false">
      <c r="A88" s="26" t="n">
        <v>44230</v>
      </c>
      <c r="B88" s="27" t="n">
        <v>1212</v>
      </c>
      <c r="C88" s="27" t="n">
        <v>125</v>
      </c>
      <c r="D88" s="28" t="s">
        <v>92</v>
      </c>
      <c r="E88" s="19" t="s">
        <v>93</v>
      </c>
      <c r="F88" s="19" t="s">
        <v>94</v>
      </c>
      <c r="G88" s="29" t="n">
        <v>-28.5</v>
      </c>
      <c r="H88" s="30" t="s">
        <v>95</v>
      </c>
      <c r="I88" s="27" t="s">
        <v>68</v>
      </c>
      <c r="J88" s="27" t="s">
        <v>70</v>
      </c>
      <c r="K88" s="29" t="n">
        <f aca="true">$G88/(1+IF(ISERROR($I88),0,IF(ISNA(MATCH($I88,TaxCode,0)),0,OFFSET(Setup!$B$7,MATCH($I88,TaxCode,0),0,1,1)))+IF(ISERROR($J88),0,IF(ISNA(MATCH($J88,TaxCode,0)),0,OFFSET(Setup!$B$7,MATCH($J88,TaxCode,0),0,1,1))))*IF(ISERROR($I88),0,IF(ISNA(MATCH($I88,TaxCode,0)),0,OFFSET(Setup!$B$7,MATCH($I88,TaxCode,0),0,1,1)))</f>
        <v>-3.71739130434783</v>
      </c>
      <c r="L88" s="29" t="n">
        <f aca="true">$G88/(1+IF(ISERROR($I88),0,IF(ISNA(MATCH($I88,TaxCode,0)),0,OFFSET(Setup!$B$7,MATCH($I88,TaxCode,0),0,1,1)))+IF(ISERROR($J88),0,IF(ISNA(MATCH($J88,TaxCode,0)),0,OFFSET(Setup!$B$7,MATCH($J88,TaxCode,0),0,1,1))))*IF(ISERROR($J88),0,IF(ISNA(MATCH($J88,TaxCode,0)),0,OFFSET(Setup!$B$7,MATCH($J88,TaxCode,0),0,1,1)))</f>
        <v>-0</v>
      </c>
      <c r="M88" s="29" t="n">
        <f aca="false" t="array" ref="M88:M88">G88-IF(TaxCount=2,SUM($K88:$L88),$K88:$K88)</f>
        <v>-24.7826086956522</v>
      </c>
      <c r="N88" s="27" t="str">
        <f aca="true">IF(AND($G88&gt;0,$H88&lt;&gt;"BANK")=TRUE(),"E1",IF(AND($G88&lt;0,$H88="BANK")=TRUE(),"E1",IF(AND(ISNA(VLOOKUP($H88,AccountNo,1,0))=TRUE(),ISBLANK($H88)=FALSE())=TRUE(),"E2","-")))</f>
        <v>-</v>
      </c>
    </row>
    <row r="89" customFormat="false" ht="15.75" hidden="false" customHeight="true" outlineLevel="0" collapsed="false">
      <c r="A89" s="26" t="n">
        <v>44231</v>
      </c>
      <c r="B89" s="27" t="n">
        <v>1212</v>
      </c>
      <c r="C89" s="27" t="n">
        <v>126</v>
      </c>
      <c r="D89" s="28" t="s">
        <v>114</v>
      </c>
      <c r="E89" s="49" t="s">
        <v>93</v>
      </c>
      <c r="F89" s="19" t="s">
        <v>156</v>
      </c>
      <c r="G89" s="29" t="n">
        <v>-364.8</v>
      </c>
      <c r="H89" s="30" t="s">
        <v>116</v>
      </c>
      <c r="I89" s="27" t="s">
        <v>68</v>
      </c>
      <c r="J89" s="27" t="s">
        <v>70</v>
      </c>
      <c r="K89" s="29" t="n">
        <f aca="true">$G89/(1+IF(ISERROR($I89),0,IF(ISNA(MATCH($I89,TaxCode,0)),0,OFFSET(Setup!$B$7,MATCH($I89,TaxCode,0),0,1,1)))+IF(ISERROR($J89),0,IF(ISNA(MATCH($J89,TaxCode,0)),0,OFFSET(Setup!$B$7,MATCH($J89,TaxCode,0),0,1,1))))*IF(ISERROR($I89),0,IF(ISNA(MATCH($I89,TaxCode,0)),0,OFFSET(Setup!$B$7,MATCH($I89,TaxCode,0),0,1,1)))</f>
        <v>-47.5826086956522</v>
      </c>
      <c r="L89" s="29" t="n">
        <f aca="true">$G89/(1+IF(ISERROR($I89),0,IF(ISNA(MATCH($I89,TaxCode,0)),0,OFFSET(Setup!$B$7,MATCH($I89,TaxCode,0),0,1,1)))+IF(ISERROR($J89),0,IF(ISNA(MATCH($J89,TaxCode,0)),0,OFFSET(Setup!$B$7,MATCH($J89,TaxCode,0),0,1,1))))*IF(ISERROR($J89),0,IF(ISNA(MATCH($J89,TaxCode,0)),0,OFFSET(Setup!$B$7,MATCH($J89,TaxCode,0),0,1,1)))</f>
        <v>-0</v>
      </c>
      <c r="M89" s="29" t="n">
        <f aca="false" t="array" ref="M89:M89">G89-IF(TaxCount=2,SUM($K89:$L89),$K89:$K89)</f>
        <v>-317.217391304348</v>
      </c>
      <c r="N89" s="27" t="str">
        <f aca="true">IF(AND($G89&gt;0,$H89&lt;&gt;"BANK")=TRUE(),"E1",IF(AND($G89&lt;0,$H89="BANK")=TRUE(),"E1",IF(AND(ISNA(VLOOKUP($H89,AccountNo,1,0))=TRUE(),ISBLANK($H89)=FALSE())=TRUE(),"E2","-")))</f>
        <v>-</v>
      </c>
    </row>
    <row r="90" customFormat="false" ht="15.75" hidden="false" customHeight="true" outlineLevel="0" collapsed="false">
      <c r="A90" s="26" t="n">
        <v>44231</v>
      </c>
      <c r="B90" s="27" t="n">
        <v>1212</v>
      </c>
      <c r="C90" s="27" t="n">
        <v>127</v>
      </c>
      <c r="D90" s="28" t="s">
        <v>96</v>
      </c>
      <c r="E90" s="49" t="s">
        <v>157</v>
      </c>
      <c r="F90" s="19" t="s">
        <v>98</v>
      </c>
      <c r="G90" s="29" t="n">
        <v>-148.2</v>
      </c>
      <c r="H90" s="30" t="s">
        <v>99</v>
      </c>
      <c r="I90" s="27" t="s">
        <v>68</v>
      </c>
      <c r="J90" s="27" t="s">
        <v>70</v>
      </c>
      <c r="K90" s="29" t="n">
        <f aca="true">$G90/(1+IF(ISERROR($I90),0,IF(ISNA(MATCH($I90,TaxCode,0)),0,OFFSET(Setup!$B$7,MATCH($I90,TaxCode,0),0,1,1)))+IF(ISERROR($J90),0,IF(ISNA(MATCH($J90,TaxCode,0)),0,OFFSET(Setup!$B$7,MATCH($J90,TaxCode,0),0,1,1))))*IF(ISERROR($I90),0,IF(ISNA(MATCH($I90,TaxCode,0)),0,OFFSET(Setup!$B$7,MATCH($I90,TaxCode,0),0,1,1)))</f>
        <v>-19.3304347826087</v>
      </c>
      <c r="L90" s="29" t="n">
        <f aca="true">$G90/(1+IF(ISERROR($I90),0,IF(ISNA(MATCH($I90,TaxCode,0)),0,OFFSET(Setup!$B$7,MATCH($I90,TaxCode,0),0,1,1)))+IF(ISERROR($J90),0,IF(ISNA(MATCH($J90,TaxCode,0)),0,OFFSET(Setup!$B$7,MATCH($J90,TaxCode,0),0,1,1))))*IF(ISERROR($J90),0,IF(ISNA(MATCH($J90,TaxCode,0)),0,OFFSET(Setup!$B$7,MATCH($J90,TaxCode,0),0,1,1)))</f>
        <v>-0</v>
      </c>
      <c r="M90" s="29" t="n">
        <f aca="false" t="array" ref="M90:M90">G90-IF(TaxCount=2,SUM($K90:$L90),$K90:$K90)</f>
        <v>-128.869565217391</v>
      </c>
      <c r="N90" s="27" t="str">
        <f aca="true">IF(AND($G90&gt;0,$H90&lt;&gt;"BANK")=TRUE(),"E1",IF(AND($G90&lt;0,$H90="BANK")=TRUE(),"E1",IF(AND(ISNA(VLOOKUP($H90,AccountNo,1,0))=TRUE(),ISBLANK($H90)=FALSE())=TRUE(),"E2","-")))</f>
        <v>-</v>
      </c>
    </row>
    <row r="91" customFormat="false" ht="15.75" hidden="false" customHeight="true" outlineLevel="0" collapsed="false">
      <c r="A91" s="26" t="n">
        <v>44245</v>
      </c>
      <c r="B91" s="27" t="n">
        <v>1212</v>
      </c>
      <c r="C91" s="27" t="n">
        <v>128</v>
      </c>
      <c r="D91" s="28" t="s">
        <v>96</v>
      </c>
      <c r="E91" s="49" t="s">
        <v>157</v>
      </c>
      <c r="F91" s="19" t="s">
        <v>98</v>
      </c>
      <c r="G91" s="29" t="n">
        <v>-148.2</v>
      </c>
      <c r="H91" s="30" t="s">
        <v>99</v>
      </c>
      <c r="I91" s="27" t="s">
        <v>68</v>
      </c>
      <c r="J91" s="27" t="s">
        <v>70</v>
      </c>
      <c r="K91" s="29" t="n">
        <f aca="true">$G91/(1+IF(ISERROR($I91),0,IF(ISNA(MATCH($I91,TaxCode,0)),0,OFFSET(Setup!$B$7,MATCH($I91,TaxCode,0),0,1,1)))+IF(ISERROR($J91),0,IF(ISNA(MATCH($J91,TaxCode,0)),0,OFFSET(Setup!$B$7,MATCH($J91,TaxCode,0),0,1,1))))*IF(ISERROR($I91),0,IF(ISNA(MATCH($I91,TaxCode,0)),0,OFFSET(Setup!$B$7,MATCH($I91,TaxCode,0),0,1,1)))</f>
        <v>-19.3304347826087</v>
      </c>
      <c r="L91" s="29" t="n">
        <f aca="true">$G91/(1+IF(ISERROR($I91),0,IF(ISNA(MATCH($I91,TaxCode,0)),0,OFFSET(Setup!$B$7,MATCH($I91,TaxCode,0),0,1,1)))+IF(ISERROR($J91),0,IF(ISNA(MATCH($J91,TaxCode,0)),0,OFFSET(Setup!$B$7,MATCH($J91,TaxCode,0),0,1,1))))*IF(ISERROR($J91),0,IF(ISNA(MATCH($J91,TaxCode,0)),0,OFFSET(Setup!$B$7,MATCH($J91,TaxCode,0),0,1,1)))</f>
        <v>-0</v>
      </c>
      <c r="M91" s="29" t="n">
        <f aca="false" t="array" ref="M91:M91">G91-IF(TaxCount=2,SUM($K91:$L91),$K91:$K91)</f>
        <v>-128.869565217391</v>
      </c>
      <c r="N91" s="27" t="str">
        <f aca="true">IF(AND($G91&gt;0,$H91&lt;&gt;"BANK")=TRUE(),"E1",IF(AND($G91&lt;0,$H91="BANK")=TRUE(),"E1",IF(AND(ISNA(VLOOKUP($H91,AccountNo,1,0))=TRUE(),ISBLANK($H91)=FALSE())=TRUE(),"E2","-")))</f>
        <v>-</v>
      </c>
    </row>
    <row r="92" customFormat="false" ht="15.75" hidden="false" customHeight="true" outlineLevel="0" collapsed="false">
      <c r="A92" s="26" t="n">
        <v>44245</v>
      </c>
      <c r="B92" s="27" t="n">
        <v>1212</v>
      </c>
      <c r="C92" s="27" t="n">
        <v>129</v>
      </c>
      <c r="D92" s="28" t="s">
        <v>100</v>
      </c>
      <c r="E92" s="19" t="s">
        <v>93</v>
      </c>
      <c r="F92" s="19" t="s">
        <v>101</v>
      </c>
      <c r="G92" s="29" t="n">
        <v>-141.36</v>
      </c>
      <c r="H92" s="30" t="s">
        <v>102</v>
      </c>
      <c r="I92" s="27" t="s">
        <v>68</v>
      </c>
      <c r="J92" s="27" t="s">
        <v>70</v>
      </c>
      <c r="K92" s="29" t="n">
        <f aca="true">$G92/(1+IF(ISERROR($I92),0,IF(ISNA(MATCH($I92,TaxCode,0)),0,OFFSET(Setup!$B$7,MATCH($I92,TaxCode,0),0,1,1)))+IF(ISERROR($J92),0,IF(ISNA(MATCH($J92,TaxCode,0)),0,OFFSET(Setup!$B$7,MATCH($J92,TaxCode,0),0,1,1))))*IF(ISERROR($I92),0,IF(ISNA(MATCH($I92,TaxCode,0)),0,OFFSET(Setup!$B$7,MATCH($I92,TaxCode,0),0,1,1)))</f>
        <v>-18.4382608695652</v>
      </c>
      <c r="L92" s="29" t="n">
        <f aca="true">$G92/(1+IF(ISERROR($I92),0,IF(ISNA(MATCH($I92,TaxCode,0)),0,OFFSET(Setup!$B$7,MATCH($I92,TaxCode,0),0,1,1)))+IF(ISERROR($J92),0,IF(ISNA(MATCH($J92,TaxCode,0)),0,OFFSET(Setup!$B$7,MATCH($J92,TaxCode,0),0,1,1))))*IF(ISERROR($J92),0,IF(ISNA(MATCH($J92,TaxCode,0)),0,OFFSET(Setup!$B$7,MATCH($J92,TaxCode,0),0,1,1)))</f>
        <v>-0</v>
      </c>
      <c r="M92" s="29" t="n">
        <f aca="false" t="array" ref="M92:M92">G92-IF(TaxCount=2,SUM($K92:$L92),$K92:$K92)</f>
        <v>-122.921739130435</v>
      </c>
      <c r="N92" s="27" t="str">
        <f aca="true">IF(AND($G92&gt;0,$H92&lt;&gt;"BANK")=TRUE(),"E1",IF(AND($G92&lt;0,$H92="BANK")=TRUE(),"E1",IF(AND(ISNA(VLOOKUP($H92,AccountNo,1,0))=TRUE(),ISBLANK($H92)=FALSE())=TRUE(),"E2","-")))</f>
        <v>-</v>
      </c>
    </row>
    <row r="93" customFormat="false" ht="15.75" hidden="false" customHeight="true" outlineLevel="0" collapsed="false">
      <c r="A93" s="26" t="n">
        <v>44252</v>
      </c>
      <c r="B93" s="27" t="n">
        <v>1212</v>
      </c>
      <c r="C93" s="27" t="n">
        <v>130</v>
      </c>
      <c r="D93" s="28" t="s">
        <v>104</v>
      </c>
      <c r="E93" s="49" t="s">
        <v>93</v>
      </c>
      <c r="F93" s="19" t="s">
        <v>105</v>
      </c>
      <c r="G93" s="29" t="n">
        <v>-342</v>
      </c>
      <c r="H93" s="30" t="s">
        <v>106</v>
      </c>
      <c r="I93" s="27" t="s">
        <v>70</v>
      </c>
      <c r="J93" s="27" t="s">
        <v>70</v>
      </c>
      <c r="K93" s="29" t="n">
        <f aca="true">$G93/(1+IF(ISERROR($I93),0,IF(ISNA(MATCH($I93,TaxCode,0)),0,OFFSET(Setup!$B$7,MATCH($I93,TaxCode,0),0,1,1)))+IF(ISERROR($J93),0,IF(ISNA(MATCH($J93,TaxCode,0)),0,OFFSET(Setup!$B$7,MATCH($J93,TaxCode,0),0,1,1))))*IF(ISERROR($I93),0,IF(ISNA(MATCH($I93,TaxCode,0)),0,OFFSET(Setup!$B$7,MATCH($I93,TaxCode,0),0,1,1)))</f>
        <v>-0</v>
      </c>
      <c r="L93" s="29" t="n">
        <f aca="true">$G93/(1+IF(ISERROR($I93),0,IF(ISNA(MATCH($I93,TaxCode,0)),0,OFFSET(Setup!$B$7,MATCH($I93,TaxCode,0),0,1,1)))+IF(ISERROR($J93),0,IF(ISNA(MATCH($J93,TaxCode,0)),0,OFFSET(Setup!$B$7,MATCH($J93,TaxCode,0),0,1,1))))*IF(ISERROR($J93),0,IF(ISNA(MATCH($J93,TaxCode,0)),0,OFFSET(Setup!$B$7,MATCH($J93,TaxCode,0),0,1,1)))</f>
        <v>-0</v>
      </c>
      <c r="M93" s="29" t="n">
        <f aca="false" t="array" ref="M93:M93">G93-IF(TaxCount=2,SUM($K93:$L93),$K93:$K93)</f>
        <v>-342</v>
      </c>
      <c r="N93" s="27" t="str">
        <f aca="true">IF(AND($G93&gt;0,$H93&lt;&gt;"BANK")=TRUE(),"E1",IF(AND($G93&lt;0,$H93="BANK")=TRUE(),"E1",IF(AND(ISNA(VLOOKUP($H93,AccountNo,1,0))=TRUE(),ISBLANK($H93)=FALSE())=TRUE(),"E2","-")))</f>
        <v>-</v>
      </c>
    </row>
    <row r="94" customFormat="false" ht="15.75" hidden="false" customHeight="true" outlineLevel="0" collapsed="false">
      <c r="A94" s="26" t="n">
        <v>44253</v>
      </c>
      <c r="B94" s="27" t="n">
        <v>1212</v>
      </c>
      <c r="C94" s="27" t="n">
        <v>131</v>
      </c>
      <c r="D94" s="28" t="s">
        <v>158</v>
      </c>
      <c r="E94" s="19" t="s">
        <v>93</v>
      </c>
      <c r="F94" s="19" t="s">
        <v>127</v>
      </c>
      <c r="G94" s="29" t="n">
        <v>-940.5</v>
      </c>
      <c r="H94" s="30" t="s">
        <v>128</v>
      </c>
      <c r="I94" s="27" t="s">
        <v>70</v>
      </c>
      <c r="J94" s="27" t="s">
        <v>70</v>
      </c>
      <c r="K94" s="29" t="n">
        <f aca="true">$G94/(1+IF(ISERROR($I94),0,IF(ISNA(MATCH($I94,TaxCode,0)),0,OFFSET(Setup!$B$7,MATCH($I94,TaxCode,0),0,1,1)))+IF(ISERROR($J94),0,IF(ISNA(MATCH($J94,TaxCode,0)),0,OFFSET(Setup!$B$7,MATCH($J94,TaxCode,0),0,1,1))))*IF(ISERROR($I94),0,IF(ISNA(MATCH($I94,TaxCode,0)),0,OFFSET(Setup!$B$7,MATCH($I94,TaxCode,0),0,1,1)))</f>
        <v>-0</v>
      </c>
      <c r="L94" s="29" t="n">
        <f aca="true">$G94/(1+IF(ISERROR($I94),0,IF(ISNA(MATCH($I94,TaxCode,0)),0,OFFSET(Setup!$B$7,MATCH($I94,TaxCode,0),0,1,1)))+IF(ISERROR($J94),0,IF(ISNA(MATCH($J94,TaxCode,0)),0,OFFSET(Setup!$B$7,MATCH($J94,TaxCode,0),0,1,1))))*IF(ISERROR($J94),0,IF(ISNA(MATCH($J94,TaxCode,0)),0,OFFSET(Setup!$B$7,MATCH($J94,TaxCode,0),0,1,1)))</f>
        <v>-0</v>
      </c>
      <c r="M94" s="29" t="n">
        <f aca="false" t="array" ref="M94:M94">G94-IF(TaxCount=2,SUM($K94:$L94),$K94:$K94)</f>
        <v>-940.5</v>
      </c>
      <c r="N94" s="27" t="str">
        <f aca="true">IF(AND($G94&gt;0,$H94&lt;&gt;"BANK")=TRUE(),"E1",IF(AND($G94&lt;0,$H94="BANK")=TRUE(),"E1",IF(AND(ISNA(VLOOKUP($H94,AccountNo,1,0))=TRUE(),ISBLANK($H94)=FALSE())=TRUE(),"E2","-")))</f>
        <v>-</v>
      </c>
    </row>
    <row r="95" customFormat="false" ht="15.75" hidden="false" customHeight="true" outlineLevel="0" collapsed="false">
      <c r="A95" s="26" t="n">
        <v>44255</v>
      </c>
      <c r="B95" s="27" t="n">
        <v>0</v>
      </c>
      <c r="C95" s="27" t="n">
        <v>0</v>
      </c>
      <c r="D95" s="28" t="s">
        <v>107</v>
      </c>
      <c r="E95" s="19" t="s">
        <v>93</v>
      </c>
      <c r="F95" s="19" t="s">
        <v>108</v>
      </c>
      <c r="G95" s="29" t="n">
        <v>2166</v>
      </c>
      <c r="H95" s="30" t="s">
        <v>91</v>
      </c>
      <c r="I95" s="27" t="s">
        <v>70</v>
      </c>
      <c r="J95" s="27" t="s">
        <v>70</v>
      </c>
      <c r="K95" s="29" t="n">
        <f aca="true">$G95/(1+IF(ISERROR($I95),0,IF(ISNA(MATCH($I95,TaxCode,0)),0,OFFSET(Setup!$B$7,MATCH($I95,TaxCode,0),0,1,1)))+IF(ISERROR($J95),0,IF(ISNA(MATCH($J95,TaxCode,0)),0,OFFSET(Setup!$B$7,MATCH($J95,TaxCode,0),0,1,1))))*IF(ISERROR($I95),0,IF(ISNA(MATCH($I95,TaxCode,0)),0,OFFSET(Setup!$B$7,MATCH($I95,TaxCode,0),0,1,1)))</f>
        <v>0</v>
      </c>
      <c r="L95" s="29" t="n">
        <f aca="true">$G95/(1+IF(ISERROR($I95),0,IF(ISNA(MATCH($I95,TaxCode,0)),0,OFFSET(Setup!$B$7,MATCH($I95,TaxCode,0),0,1,1)))+IF(ISERROR($J95),0,IF(ISNA(MATCH($J95,TaxCode,0)),0,OFFSET(Setup!$B$7,MATCH($J95,TaxCode,0),0,1,1))))*IF(ISERROR($J95),0,IF(ISNA(MATCH($J95,TaxCode,0)),0,OFFSET(Setup!$B$7,MATCH($J95,TaxCode,0),0,1,1)))</f>
        <v>0</v>
      </c>
      <c r="M95" s="29" t="n">
        <f aca="false" t="array" ref="M95:M95">G95-IF(TaxCount=2,SUM($K95:$L95),$K95:$K95)</f>
        <v>2166</v>
      </c>
      <c r="N95" s="27" t="str">
        <f aca="true">IF(AND($G95&gt;0,$H95&lt;&gt;"BANK")=TRUE(),"E1",IF(AND($G95&lt;0,$H95="BANK")=TRUE(),"E1",IF(AND(ISNA(VLOOKUP($H95,AccountNo,1,0))=TRUE(),ISBLANK($H95)=FALSE())=TRUE(),"E2","-")))</f>
        <v>-</v>
      </c>
    </row>
  </sheetData>
  <conditionalFormatting sqref="N5:N95">
    <cfRule type="cellIs" priority="2" operator="between" aboveAverage="0" equalAverage="0" bottom="0" percent="0" rank="0" text="" dxfId="4">
      <formula>"E1"</formula>
      <formula>"E9"</formula>
    </cfRule>
  </conditionalFormatting>
  <conditionalFormatting sqref="G4">
    <cfRule type="expression" priority="3" aboveAverage="0" equalAverage="0" bottom="0" percent="0" rank="0" text="" dxfId="5">
      <formula>COUNTIF(ErrorCode,"E1")&gt;0=1</formula>
    </cfRule>
  </conditionalFormatting>
  <conditionalFormatting sqref="H4">
    <cfRule type="expression" priority="4" aboveAverage="0" equalAverage="0" bottom="0" percent="0" rank="0" text="" dxfId="6">
      <formula>COUNTIF(ErrorCode,"E2")&gt;0=1</formula>
    </cfRule>
  </conditionalFormatting>
  <dataValidations count="3">
    <dataValidation allowBlank="true" error="The date that you entered is invalid. Enter a new date in accordance with the regional date settings that are specified in the System Control Panel." errorStyle="stop" errorTitle="Invalid Date" operator="greaterThan" showDropDown="false" showErrorMessage="true" showInputMessage="true" sqref="A5:A95" type="date">
      <formula1>36526</formula1>
      <formula2>0</formula2>
    </dataValidation>
    <dataValidation allowBlank="true" error="Select a valid account number from the list box." errorStyle="stop" errorTitle="Invalid Account" operator="between" showDropDown="false" showErrorMessage="true" showInputMessage="true" sqref="H5:H95" type="list">
      <formula1>AccountOnly</formula1>
      <formula2>0</formula2>
    </dataValidation>
    <dataValidation allowBlank="true" error="Select a valid item from the list box." errorStyle="stop" errorTitle="Invalid Data" operator="between" showDropDown="false" showErrorMessage="true" showInputMessage="true" sqref="I5:J95" type="list">
      <formula1>TaxCode</formula1>
      <formula2>0</formula2>
    </dataValidation>
  </dataValidations>
  <printOptions headings="false" gridLines="false" gridLinesSet="true" horizontalCentered="false" verticalCentered="false"/>
  <pageMargins left="0.75" right="0.75" top="1" bottom="1" header="0.511811023622047" footer="0.5"/>
  <pageSetup paperSize="9" scale="100" fitToWidth="1" fitToHeight="0" pageOrder="downThenOver" orientation="portrait" blackAndWhite="false" draft="false" cellComments="none" horizontalDpi="300" verticalDpi="300" copies="1"/>
  <headerFooter differentFirst="false" differentOddEven="false">
    <oddHeader/>
    <oddFooter>&amp;CPage &amp;P of &amp;N</oddFooter>
  </headerFooter>
  <drawing r:id="rId1"/>
  <tableParts>
    <tablePart r:id="rId2"/>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P2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1328125" defaultRowHeight="15.75" zeroHeight="false" outlineLevelRow="0" outlineLevelCol="0"/>
  <cols>
    <col collapsed="false" customWidth="true" hidden="false" outlineLevel="0" max="1" min="1" style="49" width="10.66"/>
    <col collapsed="false" customWidth="true" hidden="false" outlineLevel="0" max="2" min="2" style="50" width="30.77"/>
    <col collapsed="false" customWidth="true" hidden="false" outlineLevel="0" max="15" min="3" style="51" width="14.66"/>
    <col collapsed="false" customWidth="true" hidden="false" outlineLevel="0" max="16" min="16" style="52" width="15.66"/>
    <col collapsed="false" customWidth="true" hidden="false" outlineLevel="0" max="20" min="17" style="19" width="15.66"/>
    <col collapsed="false" customWidth="false" hidden="false" outlineLevel="0" max="1024" min="21" style="19" width="9.11"/>
  </cols>
  <sheetData>
    <row r="1" s="50" customFormat="true" ht="15.75" hidden="false" customHeight="true" outlineLevel="0" collapsed="false">
      <c r="A1" s="53" t="str">
        <f aca="false">Setup!$B$4</f>
        <v>Example (Pty) Limited</v>
      </c>
      <c r="C1" s="54"/>
      <c r="D1" s="54"/>
      <c r="E1" s="54"/>
      <c r="F1" s="54"/>
      <c r="G1" s="54"/>
      <c r="H1" s="54"/>
      <c r="I1" s="54"/>
      <c r="J1" s="54"/>
      <c r="K1" s="54"/>
      <c r="L1" s="54"/>
      <c r="M1" s="54"/>
      <c r="N1" s="54"/>
      <c r="O1" s="54"/>
    </row>
    <row r="2" s="50" customFormat="true" ht="15.75" hidden="false" customHeight="true" outlineLevel="0" collapsed="false">
      <c r="A2" s="55" t="s">
        <v>159</v>
      </c>
      <c r="C2" s="56" t="s">
        <v>160</v>
      </c>
      <c r="D2" s="57" t="n">
        <v>43891</v>
      </c>
      <c r="E2" s="54"/>
      <c r="F2" s="54"/>
      <c r="G2" s="54"/>
      <c r="H2" s="54"/>
      <c r="I2" s="54"/>
      <c r="J2" s="54"/>
      <c r="K2" s="54"/>
      <c r="L2" s="54"/>
      <c r="M2" s="54"/>
      <c r="N2" s="54"/>
      <c r="O2" s="54"/>
    </row>
    <row r="3" s="50" customFormat="true" ht="15.75" hidden="false" customHeight="true" outlineLevel="0" collapsed="false">
      <c r="A3" s="58" t="s">
        <v>73</v>
      </c>
      <c r="C3" s="59"/>
      <c r="D3" s="30"/>
      <c r="E3" s="54"/>
      <c r="F3" s="54"/>
      <c r="G3" s="54"/>
      <c r="H3" s="54"/>
      <c r="I3" s="54"/>
      <c r="J3" s="54"/>
      <c r="K3" s="54"/>
      <c r="L3" s="54"/>
      <c r="M3" s="54"/>
      <c r="N3" s="54"/>
      <c r="O3" s="54"/>
    </row>
    <row r="4" s="63" customFormat="true" ht="24.75" hidden="false" customHeight="false" outlineLevel="0" collapsed="false">
      <c r="A4" s="60" t="s">
        <v>81</v>
      </c>
      <c r="B4" s="61" t="s">
        <v>161</v>
      </c>
      <c r="C4" s="62" t="n">
        <f aca="true">IF(ISBLANK($D$2)=TRUE(),DATE(YEAR(TODAY()),MONTH(TODAY())+1,0),DATE(YEAR($D$2),MONTH($D$2)+1,0))</f>
        <v>43921</v>
      </c>
      <c r="D4" s="62" t="n">
        <f aca="false">DATE(YEAR(C4),MONTH(C4)+2,0)</f>
        <v>43951</v>
      </c>
      <c r="E4" s="62" t="n">
        <f aca="false">DATE(YEAR(D4),MONTH(D4)+2,0)</f>
        <v>43982</v>
      </c>
      <c r="F4" s="62" t="n">
        <f aca="false">DATE(YEAR(E4),MONTH(E4)+2,0)</f>
        <v>44012</v>
      </c>
      <c r="G4" s="62" t="n">
        <f aca="false">DATE(YEAR(F4),MONTH(F4)+2,0)</f>
        <v>44043</v>
      </c>
      <c r="H4" s="62" t="n">
        <f aca="false">DATE(YEAR(G4),MONTH(G4)+2,0)</f>
        <v>44074</v>
      </c>
      <c r="I4" s="62" t="n">
        <f aca="false">DATE(YEAR(H4),MONTH(H4)+2,0)</f>
        <v>44104</v>
      </c>
      <c r="J4" s="62" t="n">
        <f aca="false">DATE(YEAR(I4),MONTH(I4)+2,0)</f>
        <v>44135</v>
      </c>
      <c r="K4" s="62" t="n">
        <f aca="false">DATE(YEAR(J4),MONTH(J4)+2,0)</f>
        <v>44165</v>
      </c>
      <c r="L4" s="62" t="n">
        <f aca="false">DATE(YEAR(K4),MONTH(K4)+2,0)</f>
        <v>44196</v>
      </c>
      <c r="M4" s="62" t="n">
        <f aca="false">DATE(YEAR(L4),MONTH(L4)+2,0)</f>
        <v>44227</v>
      </c>
      <c r="N4" s="62" t="n">
        <f aca="false">DATE(YEAR(M4),MONTH(M4)+2,0)</f>
        <v>44255</v>
      </c>
      <c r="O4" s="62" t="s">
        <v>162</v>
      </c>
    </row>
    <row r="5" customFormat="false" ht="15.75" hidden="false" customHeight="true" outlineLevel="0" collapsed="false">
      <c r="A5" s="49" t="s">
        <v>123</v>
      </c>
      <c r="B5" s="50" t="s">
        <v>163</v>
      </c>
      <c r="C5" s="51" t="n">
        <f aca="false">SUMPRODUCT((PayDate&gt;=DATE(YEAR(C$4),MONTH(C$4),1))*(PayDate&lt;=C$4)*(Account=$A5)*(AmountExcl))</f>
        <v>0</v>
      </c>
      <c r="D5" s="51" t="n">
        <f aca="false">SUMPRODUCT((PayDate&gt;=DATE(YEAR(D$4),MONTH(D$4),1))*(PayDate&lt;=D$4)*(Account=$A5)*(AmountExcl))</f>
        <v>0</v>
      </c>
      <c r="E5" s="51" t="n">
        <f aca="false">SUMPRODUCT((PayDate&gt;=DATE(YEAR(E$4),MONTH(E$4),1))*(PayDate&lt;=E$4)*(Account=$A5)*(AmountExcl))</f>
        <v>-987.339130434783</v>
      </c>
      <c r="F5" s="51" t="n">
        <f aca="false">SUMPRODUCT((PayDate&gt;=DATE(YEAR(F$4),MONTH(F$4),1))*(PayDate&lt;=F$4)*(Account=$A5)*(AmountExcl))</f>
        <v>0</v>
      </c>
      <c r="G5" s="51" t="n">
        <f aca="false">SUMPRODUCT((PayDate&gt;=DATE(YEAR(G$4),MONTH(G$4),1))*(PayDate&lt;=G$4)*(Account=$A5)*(AmountExcl))</f>
        <v>0</v>
      </c>
      <c r="H5" s="51" t="n">
        <f aca="false">SUMPRODUCT((PayDate&gt;=DATE(YEAR(H$4),MONTH(H$4),1))*(PayDate&lt;=H$4)*(Account=$A5)*(AmountExcl))</f>
        <v>0</v>
      </c>
      <c r="I5" s="51" t="n">
        <f aca="false">SUMPRODUCT((PayDate&gt;=DATE(YEAR(I$4),MONTH(I$4),1))*(PayDate&lt;=I$4)*(Account=$A5)*(AmountExcl))</f>
        <v>-987.339130434783</v>
      </c>
      <c r="J5" s="51" t="n">
        <f aca="false">SUMPRODUCT((PayDate&gt;=DATE(YEAR(J$4),MONTH(J$4),1))*(PayDate&lt;=J$4)*(Account=$A5)*(AmountExcl))</f>
        <v>0</v>
      </c>
      <c r="K5" s="51" t="n">
        <f aca="false">SUMPRODUCT((PayDate&gt;=DATE(YEAR(K$4),MONTH(K$4),1))*(PayDate&lt;=K$4)*(Account=$A5)*(AmountExcl))</f>
        <v>0</v>
      </c>
      <c r="L5" s="51" t="n">
        <f aca="false">SUMPRODUCT((PayDate&gt;=DATE(YEAR(L$4),MONTH(L$4),1))*(PayDate&lt;=L$4)*(Account=$A5)*(AmountExcl))</f>
        <v>-987.339130434783</v>
      </c>
      <c r="M5" s="51" t="n">
        <f aca="false">SUMPRODUCT((PayDate&gt;=DATE(YEAR(M$4),MONTH(M$4),1))*(PayDate&lt;=M$4)*(Account=$A5)*(AmountExcl))</f>
        <v>0</v>
      </c>
      <c r="N5" s="51" t="n">
        <f aca="false">SUMPRODUCT((PayDate&gt;=DATE(YEAR(N$4),MONTH(N$4),1))*(PayDate&lt;=N$4)*(Account=$A5)*(AmountExcl))</f>
        <v>0</v>
      </c>
      <c r="O5" s="51" t="n">
        <f aca="false">SUM(C5:N5)</f>
        <v>-2962.01739130435</v>
      </c>
    </row>
    <row r="6" customFormat="false" ht="15.75" hidden="false" customHeight="true" outlineLevel="0" collapsed="false">
      <c r="A6" s="49" t="s">
        <v>116</v>
      </c>
      <c r="B6" s="50" t="s">
        <v>164</v>
      </c>
      <c r="C6" s="51" t="n">
        <f aca="false">SUMPRODUCT((PayDate&gt;=DATE(YEAR(C$4),MONTH(C$4),1))*(PayDate&lt;=C$4)*(Account=$A6)*(AmountExcl))</f>
        <v>0</v>
      </c>
      <c r="D6" s="51" t="n">
        <f aca="false">SUMPRODUCT((PayDate&gt;=DATE(YEAR(D$4),MONTH(D$4),1))*(PayDate&lt;=D$4)*(Account=$A6)*(AmountExcl))</f>
        <v>-210.15652173913</v>
      </c>
      <c r="E6" s="51" t="n">
        <f aca="false">SUMPRODUCT((PayDate&gt;=DATE(YEAR(E$4),MONTH(E$4),1))*(PayDate&lt;=E$4)*(Account=$A6)*(AmountExcl))</f>
        <v>0</v>
      </c>
      <c r="F6" s="51" t="n">
        <f aca="false">SUMPRODUCT((PayDate&gt;=DATE(YEAR(F$4),MONTH(F$4),1))*(PayDate&lt;=F$4)*(Account=$A6)*(AmountExcl))</f>
        <v>0</v>
      </c>
      <c r="G6" s="51" t="n">
        <f aca="false">SUMPRODUCT((PayDate&gt;=DATE(YEAR(G$4),MONTH(G$4),1))*(PayDate&lt;=G$4)*(Account=$A6)*(AmountExcl))</f>
        <v>0</v>
      </c>
      <c r="H6" s="51" t="n">
        <f aca="false">SUMPRODUCT((PayDate&gt;=DATE(YEAR(H$4),MONTH(H$4),1))*(PayDate&lt;=H$4)*(Account=$A6)*(AmountExcl))</f>
        <v>0</v>
      </c>
      <c r="I6" s="51" t="n">
        <f aca="false">SUMPRODUCT((PayDate&gt;=DATE(YEAR(I$4),MONTH(I$4),1))*(PayDate&lt;=I$4)*(Account=$A6)*(AmountExcl))</f>
        <v>-44.6086956521739</v>
      </c>
      <c r="J6" s="51" t="n">
        <f aca="false">SUMPRODUCT((PayDate&gt;=DATE(YEAR(J$4),MONTH(J$4),1))*(PayDate&lt;=J$4)*(Account=$A6)*(AmountExcl))</f>
        <v>0</v>
      </c>
      <c r="K6" s="51" t="n">
        <f aca="false">SUMPRODUCT((PayDate&gt;=DATE(YEAR(K$4),MONTH(K$4),1))*(PayDate&lt;=K$4)*(Account=$A6)*(AmountExcl))</f>
        <v>0</v>
      </c>
      <c r="L6" s="51" t="n">
        <f aca="false">SUMPRODUCT((PayDate&gt;=DATE(YEAR(L$4),MONTH(L$4),1))*(PayDate&lt;=L$4)*(Account=$A6)*(AmountExcl))</f>
        <v>0</v>
      </c>
      <c r="M6" s="51" t="n">
        <f aca="false">SUMPRODUCT((PayDate&gt;=DATE(YEAR(M$4),MONTH(M$4),1))*(PayDate&lt;=M$4)*(Account=$A6)*(AmountExcl))</f>
        <v>0</v>
      </c>
      <c r="N6" s="51" t="n">
        <f aca="false">SUMPRODUCT((PayDate&gt;=DATE(YEAR(N$4),MONTH(N$4),1))*(PayDate&lt;=N$4)*(Account=$A6)*(AmountExcl))</f>
        <v>-317.217391304348</v>
      </c>
      <c r="O6" s="51" t="n">
        <f aca="false">SUM(C6:N6)</f>
        <v>-571.982608695652</v>
      </c>
    </row>
    <row r="7" customFormat="false" ht="15.75" hidden="false" customHeight="true" outlineLevel="0" collapsed="false">
      <c r="A7" s="49" t="s">
        <v>102</v>
      </c>
      <c r="B7" s="50" t="s">
        <v>165</v>
      </c>
      <c r="C7" s="51" t="n">
        <f aca="false">SUMPRODUCT((PayDate&gt;=DATE(YEAR(C$4),MONTH(C$4),1))*(PayDate&lt;=C$4)*(Account=$A7)*(AmountExcl))</f>
        <v>-316.226086956522</v>
      </c>
      <c r="D7" s="51" t="n">
        <f aca="false">SUMPRODUCT((PayDate&gt;=DATE(YEAR(D$4),MONTH(D$4),1))*(PayDate&lt;=D$4)*(Account=$A7)*(AmountExcl))</f>
        <v>-188.347826086957</v>
      </c>
      <c r="E7" s="51" t="n">
        <f aca="false">SUMPRODUCT((PayDate&gt;=DATE(YEAR(E$4),MONTH(E$4),1))*(PayDate&lt;=E$4)*(Account=$A7)*(AmountExcl))</f>
        <v>-231.965217391304</v>
      </c>
      <c r="F7" s="51" t="n">
        <f aca="false">SUMPRODUCT((PayDate&gt;=DATE(YEAR(F$4),MONTH(F$4),1))*(PayDate&lt;=F$4)*(Account=$A7)*(AmountExcl))</f>
        <v>-116.973913043478</v>
      </c>
      <c r="G7" s="51" t="n">
        <f aca="false">SUMPRODUCT((PayDate&gt;=DATE(YEAR(G$4),MONTH(G$4),1))*(PayDate&lt;=G$4)*(Account=$A7)*(AmountExcl))</f>
        <v>-287.478260869565</v>
      </c>
      <c r="H7" s="51" t="n">
        <f aca="false">SUMPRODUCT((PayDate&gt;=DATE(YEAR(H$4),MONTH(H$4),1))*(PayDate&lt;=H$4)*(Account=$A7)*(AmountExcl))</f>
        <v>-210.15652173913</v>
      </c>
      <c r="I7" s="51" t="n">
        <f aca="false">SUMPRODUCT((PayDate&gt;=DATE(YEAR(I$4),MONTH(I$4),1))*(PayDate&lt;=I$4)*(Account=$A7)*(AmountExcl))</f>
        <v>-89.2173913043478</v>
      </c>
      <c r="J7" s="51" t="n">
        <f aca="false">SUMPRODUCT((PayDate&gt;=DATE(YEAR(J$4),MONTH(J$4),1))*(PayDate&lt;=J$4)*(Account=$A7)*(AmountExcl))</f>
        <v>-112.017391304348</v>
      </c>
      <c r="K7" s="51" t="n">
        <f aca="false">SUMPRODUCT((PayDate&gt;=DATE(YEAR(K$4),MONTH(K$4),1))*(PayDate&lt;=K$4)*(Account=$A7)*(AmountExcl))</f>
        <v>-143.739130434783</v>
      </c>
      <c r="L7" s="51" t="n">
        <f aca="false">SUMPRODUCT((PayDate&gt;=DATE(YEAR(L$4),MONTH(L$4),1))*(PayDate&lt;=L$4)*(Account=$A7)*(AmountExcl))</f>
        <v>-230.973913043478</v>
      </c>
      <c r="M7" s="51" t="n">
        <f aca="false">SUMPRODUCT((PayDate&gt;=DATE(YEAR(M$4),MONTH(M$4),1))*(PayDate&lt;=M$4)*(Account=$A7)*(AmountExcl))</f>
        <v>-195.286956521739</v>
      </c>
      <c r="N7" s="51" t="n">
        <f aca="false">SUMPRODUCT((PayDate&gt;=DATE(YEAR(N$4),MONTH(N$4),1))*(PayDate&lt;=N$4)*(Account=$A7)*(AmountExcl))</f>
        <v>-122.921739130435</v>
      </c>
      <c r="O7" s="51" t="n">
        <f aca="false">SUM(C7:N7)</f>
        <v>-2245.30434782609</v>
      </c>
    </row>
    <row r="8" customFormat="false" ht="15.75" hidden="false" customHeight="true" outlineLevel="0" collapsed="false">
      <c r="A8" s="49" t="s">
        <v>128</v>
      </c>
      <c r="B8" s="50" t="s">
        <v>166</v>
      </c>
      <c r="C8" s="51" t="n">
        <f aca="false">SUMPRODUCT((PayDate&gt;=DATE(YEAR(C$4),MONTH(C$4),1))*(PayDate&lt;=C$4)*(Account=$A8)*(AmountExcl))</f>
        <v>0</v>
      </c>
      <c r="D8" s="51" t="n">
        <f aca="false">SUMPRODUCT((PayDate&gt;=DATE(YEAR(D$4),MONTH(D$4),1))*(PayDate&lt;=D$4)*(Account=$A8)*(AmountExcl))</f>
        <v>0</v>
      </c>
      <c r="E8" s="51" t="n">
        <f aca="false">SUMPRODUCT((PayDate&gt;=DATE(YEAR(E$4),MONTH(E$4),1))*(PayDate&lt;=E$4)*(Account=$A8)*(AmountExcl))</f>
        <v>0</v>
      </c>
      <c r="F8" s="51" t="n">
        <f aca="false">SUMPRODUCT((PayDate&gt;=DATE(YEAR(F$4),MONTH(F$4),1))*(PayDate&lt;=F$4)*(Account=$A8)*(AmountExcl))</f>
        <v>-1151.4</v>
      </c>
      <c r="G8" s="51" t="n">
        <f aca="false">SUMPRODUCT((PayDate&gt;=DATE(YEAR(G$4),MONTH(G$4),1))*(PayDate&lt;=G$4)*(Account=$A8)*(AmountExcl))</f>
        <v>0</v>
      </c>
      <c r="H8" s="51" t="n">
        <f aca="false">SUMPRODUCT((PayDate&gt;=DATE(YEAR(H$4),MONTH(H$4),1))*(PayDate&lt;=H$4)*(Account=$A8)*(AmountExcl))</f>
        <v>0</v>
      </c>
      <c r="I8" s="51" t="n">
        <f aca="false">SUMPRODUCT((PayDate&gt;=DATE(YEAR(I$4),MONTH(I$4),1))*(PayDate&lt;=I$4)*(Account=$A8)*(AmountExcl))</f>
        <v>0</v>
      </c>
      <c r="J8" s="51" t="n">
        <f aca="false">SUMPRODUCT((PayDate&gt;=DATE(YEAR(J$4),MONTH(J$4),1))*(PayDate&lt;=J$4)*(Account=$A8)*(AmountExcl))</f>
        <v>0</v>
      </c>
      <c r="K8" s="51" t="n">
        <f aca="false">SUMPRODUCT((PayDate&gt;=DATE(YEAR(K$4),MONTH(K$4),1))*(PayDate&lt;=K$4)*(Account=$A8)*(AmountExcl))</f>
        <v>0</v>
      </c>
      <c r="L8" s="51" t="n">
        <f aca="false">SUMPRODUCT((PayDate&gt;=DATE(YEAR(L$4),MONTH(L$4),1))*(PayDate&lt;=L$4)*(Account=$A8)*(AmountExcl))</f>
        <v>-1112.64</v>
      </c>
      <c r="M8" s="51" t="n">
        <f aca="false">SUMPRODUCT((PayDate&gt;=DATE(YEAR(M$4),MONTH(M$4),1))*(PayDate&lt;=M$4)*(Account=$A8)*(AmountExcl))</f>
        <v>0</v>
      </c>
      <c r="N8" s="51" t="n">
        <f aca="false">SUMPRODUCT((PayDate&gt;=DATE(YEAR(N$4),MONTH(N$4),1))*(PayDate&lt;=N$4)*(Account=$A8)*(AmountExcl))</f>
        <v>-940.5</v>
      </c>
      <c r="O8" s="51" t="n">
        <f aca="false">SUM(C8:N8)</f>
        <v>-3204.54</v>
      </c>
    </row>
    <row r="9" customFormat="false" ht="15.75" hidden="false" customHeight="true" outlineLevel="0" collapsed="false">
      <c r="A9" s="49" t="s">
        <v>99</v>
      </c>
      <c r="B9" s="50" t="s">
        <v>167</v>
      </c>
      <c r="C9" s="51" t="n">
        <f aca="false">SUMPRODUCT((PayDate&gt;=DATE(YEAR(C$4),MONTH(C$4),1))*(PayDate&lt;=C$4)*(Account=$A9)*(AmountExcl))</f>
        <v>-257.739130434783</v>
      </c>
      <c r="D9" s="51" t="n">
        <f aca="false">SUMPRODUCT((PayDate&gt;=DATE(YEAR(D$4),MONTH(D$4),1))*(PayDate&lt;=D$4)*(Account=$A9)*(AmountExcl))</f>
        <v>-386.608695652174</v>
      </c>
      <c r="E9" s="51" t="n">
        <f aca="false">SUMPRODUCT((PayDate&gt;=DATE(YEAR(E$4),MONTH(E$4),1))*(PayDate&lt;=E$4)*(Account=$A9)*(AmountExcl))</f>
        <v>-257.739130434783</v>
      </c>
      <c r="F9" s="51" t="n">
        <f aca="false">SUMPRODUCT((PayDate&gt;=DATE(YEAR(F$4),MONTH(F$4),1))*(PayDate&lt;=F$4)*(Account=$A9)*(AmountExcl))</f>
        <v>-257.739130434783</v>
      </c>
      <c r="G9" s="51" t="n">
        <f aca="false">SUMPRODUCT((PayDate&gt;=DATE(YEAR(G$4),MONTH(G$4),1))*(PayDate&lt;=G$4)*(Account=$A9)*(AmountExcl))</f>
        <v>-257.739130434783</v>
      </c>
      <c r="H9" s="51" t="n">
        <f aca="false">SUMPRODUCT((PayDate&gt;=DATE(YEAR(H$4),MONTH(H$4),1))*(PayDate&lt;=H$4)*(Account=$A9)*(AmountExcl))</f>
        <v>-257.739130434783</v>
      </c>
      <c r="I9" s="51" t="n">
        <f aca="false">SUMPRODUCT((PayDate&gt;=DATE(YEAR(I$4),MONTH(I$4),1))*(PayDate&lt;=I$4)*(Account=$A9)*(AmountExcl))</f>
        <v>-257.739130434783</v>
      </c>
      <c r="J9" s="51" t="n">
        <f aca="false">SUMPRODUCT((PayDate&gt;=DATE(YEAR(J$4),MONTH(J$4),1))*(PayDate&lt;=J$4)*(Account=$A9)*(AmountExcl))</f>
        <v>-386.608695652174</v>
      </c>
      <c r="K9" s="51" t="n">
        <f aca="false">SUMPRODUCT((PayDate&gt;=DATE(YEAR(K$4),MONTH(K$4),1))*(PayDate&lt;=K$4)*(Account=$A9)*(AmountExcl))</f>
        <v>-257.739130434783</v>
      </c>
      <c r="L9" s="51" t="n">
        <f aca="false">SUMPRODUCT((PayDate&gt;=DATE(YEAR(L$4),MONTH(L$4),1))*(PayDate&lt;=L$4)*(Account=$A9)*(AmountExcl))</f>
        <v>-257.739130434783</v>
      </c>
      <c r="M9" s="51" t="n">
        <f aca="false">SUMPRODUCT((PayDate&gt;=DATE(YEAR(M$4),MONTH(M$4),1))*(PayDate&lt;=M$4)*(Account=$A9)*(AmountExcl))</f>
        <v>-257.739130434783</v>
      </c>
      <c r="N9" s="51" t="n">
        <f aca="false">SUMPRODUCT((PayDate&gt;=DATE(YEAR(N$4),MONTH(N$4),1))*(PayDate&lt;=N$4)*(Account=$A9)*(AmountExcl))</f>
        <v>-257.739130434783</v>
      </c>
      <c r="O9" s="51" t="n">
        <f aca="false">SUM(C9:N9)</f>
        <v>-3350.60869565217</v>
      </c>
    </row>
    <row r="10" customFormat="false" ht="15.75" hidden="false" customHeight="true" outlineLevel="0" collapsed="false">
      <c r="A10" s="49" t="s">
        <v>95</v>
      </c>
      <c r="B10" s="50" t="s">
        <v>94</v>
      </c>
      <c r="C10" s="51" t="n">
        <f aca="false">SUMPRODUCT((PayDate&gt;=DATE(YEAR(C$4),MONTH(C$4),1))*(PayDate&lt;=C$4)*(Account=$A10)*(AmountExcl))</f>
        <v>-20.8173913043478</v>
      </c>
      <c r="D10" s="51" t="n">
        <f aca="false">SUMPRODUCT((PayDate&gt;=DATE(YEAR(D$4),MONTH(D$4),1))*(PayDate&lt;=D$4)*(Account=$A10)*(AmountExcl))</f>
        <v>-33.7043478260869</v>
      </c>
      <c r="E10" s="51" t="n">
        <f aca="false">SUMPRODUCT((PayDate&gt;=DATE(YEAR(E$4),MONTH(E$4),1))*(PayDate&lt;=E$4)*(Account=$A10)*(AmountExcl))</f>
        <v>-21.8086956521739</v>
      </c>
      <c r="F10" s="51" t="n">
        <f aca="false">SUMPRODUCT((PayDate&gt;=DATE(YEAR(F$4),MONTH(F$4),1))*(PayDate&lt;=F$4)*(Account=$A10)*(AmountExcl))</f>
        <v>-24.7826086956522</v>
      </c>
      <c r="G10" s="51" t="n">
        <f aca="false">SUMPRODUCT((PayDate&gt;=DATE(YEAR(G$4),MONTH(G$4),1))*(PayDate&lt;=G$4)*(Account=$A10)*(AmountExcl))</f>
        <v>-31.7217391304348</v>
      </c>
      <c r="H10" s="51" t="n">
        <f aca="false">SUMPRODUCT((PayDate&gt;=DATE(YEAR(H$4),MONTH(H$4),1))*(PayDate&lt;=H$4)*(Account=$A10)*(AmountExcl))</f>
        <v>-27.7565217391304</v>
      </c>
      <c r="I10" s="51" t="n">
        <f aca="false">SUMPRODUCT((PayDate&gt;=DATE(YEAR(I$4),MONTH(I$4),1))*(PayDate&lt;=I$4)*(Account=$A10)*(AmountExcl))</f>
        <v>-24.7826086956522</v>
      </c>
      <c r="J10" s="51" t="n">
        <f aca="false">SUMPRODUCT((PayDate&gt;=DATE(YEAR(J$4),MONTH(J$4),1))*(PayDate&lt;=J$4)*(Account=$A10)*(AmountExcl))</f>
        <v>-30.7304347826087</v>
      </c>
      <c r="K10" s="51" t="n">
        <f aca="false">SUMPRODUCT((PayDate&gt;=DATE(YEAR(K$4),MONTH(K$4),1))*(PayDate&lt;=K$4)*(Account=$A10)*(AmountExcl))</f>
        <v>-32.7130434782609</v>
      </c>
      <c r="L10" s="51" t="n">
        <f aca="false">SUMPRODUCT((PayDate&gt;=DATE(YEAR(L$4),MONTH(L$4),1))*(PayDate&lt;=L$4)*(Account=$A10)*(AmountExcl))</f>
        <v>-28.7478260869565</v>
      </c>
      <c r="M10" s="51" t="n">
        <f aca="false">SUMPRODUCT((PayDate&gt;=DATE(YEAR(M$4),MONTH(M$4),1))*(PayDate&lt;=M$4)*(Account=$A10)*(AmountExcl))</f>
        <v>-26.7652173913043</v>
      </c>
      <c r="N10" s="51" t="n">
        <f aca="false">SUMPRODUCT((PayDate&gt;=DATE(YEAR(N$4),MONTH(N$4),1))*(PayDate&lt;=N$4)*(Account=$A10)*(AmountExcl))</f>
        <v>-24.7826086956522</v>
      </c>
      <c r="O10" s="51" t="n">
        <f aca="false">SUM(C10:N10)</f>
        <v>-329.113043478261</v>
      </c>
    </row>
    <row r="11" customFormat="false" ht="15.75" hidden="false" customHeight="true" outlineLevel="0" collapsed="false">
      <c r="A11" s="49" t="s">
        <v>106</v>
      </c>
      <c r="B11" s="50" t="s">
        <v>168</v>
      </c>
      <c r="C11" s="51" t="n">
        <f aca="false">SUMPRODUCT((PayDate&gt;=DATE(YEAR(C$4),MONTH(C$4),1))*(PayDate&lt;=C$4)*(Account=$A11)*(AmountExcl))</f>
        <v>-342</v>
      </c>
      <c r="D11" s="51" t="n">
        <f aca="false">SUMPRODUCT((PayDate&gt;=DATE(YEAR(D$4),MONTH(D$4),1))*(PayDate&lt;=D$4)*(Account=$A11)*(AmountExcl))</f>
        <v>-342</v>
      </c>
      <c r="E11" s="51" t="n">
        <f aca="false">SUMPRODUCT((PayDate&gt;=DATE(YEAR(E$4),MONTH(E$4),1))*(PayDate&lt;=E$4)*(Account=$A11)*(AmountExcl))</f>
        <v>-342</v>
      </c>
      <c r="F11" s="51" t="n">
        <f aca="false">SUMPRODUCT((PayDate&gt;=DATE(YEAR(F$4),MONTH(F$4),1))*(PayDate&lt;=F$4)*(Account=$A11)*(AmountExcl))</f>
        <v>-342</v>
      </c>
      <c r="G11" s="51" t="n">
        <f aca="false">SUMPRODUCT((PayDate&gt;=DATE(YEAR(G$4),MONTH(G$4),1))*(PayDate&lt;=G$4)*(Account=$A11)*(AmountExcl))</f>
        <v>-342</v>
      </c>
      <c r="H11" s="51" t="n">
        <f aca="false">SUMPRODUCT((PayDate&gt;=DATE(YEAR(H$4),MONTH(H$4),1))*(PayDate&lt;=H$4)*(Account=$A11)*(AmountExcl))</f>
        <v>-342</v>
      </c>
      <c r="I11" s="51" t="n">
        <f aca="false">SUMPRODUCT((PayDate&gt;=DATE(YEAR(I$4),MONTH(I$4),1))*(PayDate&lt;=I$4)*(Account=$A11)*(AmountExcl))</f>
        <v>-342</v>
      </c>
      <c r="J11" s="51" t="n">
        <f aca="false">SUMPRODUCT((PayDate&gt;=DATE(YEAR(J$4),MONTH(J$4),1))*(PayDate&lt;=J$4)*(Account=$A11)*(AmountExcl))</f>
        <v>-342</v>
      </c>
      <c r="K11" s="51" t="n">
        <f aca="false">SUMPRODUCT((PayDate&gt;=DATE(YEAR(K$4),MONTH(K$4),1))*(PayDate&lt;=K$4)*(Account=$A11)*(AmountExcl))</f>
        <v>-342</v>
      </c>
      <c r="L11" s="51" t="n">
        <f aca="false">SUMPRODUCT((PayDate&gt;=DATE(YEAR(L$4),MONTH(L$4),1))*(PayDate&lt;=L$4)*(Account=$A11)*(AmountExcl))</f>
        <v>-513</v>
      </c>
      <c r="M11" s="51" t="n">
        <f aca="false">SUMPRODUCT((PayDate&gt;=DATE(YEAR(M$4),MONTH(M$4),1))*(PayDate&lt;=M$4)*(Account=$A11)*(AmountExcl))</f>
        <v>-342</v>
      </c>
      <c r="N11" s="51" t="n">
        <f aca="false">SUMPRODUCT((PayDate&gt;=DATE(YEAR(N$4),MONTH(N$4),1))*(PayDate&lt;=N$4)*(Account=$A11)*(AmountExcl))</f>
        <v>-342</v>
      </c>
      <c r="O11" s="51" t="n">
        <f aca="false">SUM(C11:N11)</f>
        <v>-4275</v>
      </c>
    </row>
    <row r="12" customFormat="false" ht="15.75" hidden="false" customHeight="true" outlineLevel="0" collapsed="false">
      <c r="A12" s="49" t="s">
        <v>113</v>
      </c>
      <c r="B12" s="50" t="s">
        <v>169</v>
      </c>
      <c r="C12" s="51" t="n">
        <f aca="false">SUMPRODUCT((PayDate&gt;=DATE(YEAR(C$4),MONTH(C$4),1))*(PayDate&lt;=C$4)*(Account=$A12)*(AmountExcl))</f>
        <v>0</v>
      </c>
      <c r="D12" s="51" t="n">
        <f aca="false">SUMPRODUCT((PayDate&gt;=DATE(YEAR(D$4),MONTH(D$4),1))*(PayDate&lt;=D$4)*(Account=$A12)*(AmountExcl))</f>
        <v>-557.113043478261</v>
      </c>
      <c r="E12" s="51" t="n">
        <f aca="false">SUMPRODUCT((PayDate&gt;=DATE(YEAR(E$4),MONTH(E$4),1))*(PayDate&lt;=E$4)*(Account=$A12)*(AmountExcl))</f>
        <v>0</v>
      </c>
      <c r="F12" s="51" t="n">
        <f aca="false">SUMPRODUCT((PayDate&gt;=DATE(YEAR(F$4),MONTH(F$4),1))*(PayDate&lt;=F$4)*(Account=$A12)*(AmountExcl))</f>
        <v>0</v>
      </c>
      <c r="G12" s="51" t="n">
        <f aca="false">SUMPRODUCT((PayDate&gt;=DATE(YEAR(G$4),MONTH(G$4),1))*(PayDate&lt;=G$4)*(Account=$A12)*(AmountExcl))</f>
        <v>0</v>
      </c>
      <c r="H12" s="51" t="n">
        <f aca="false">SUMPRODUCT((PayDate&gt;=DATE(YEAR(H$4),MONTH(H$4),1))*(PayDate&lt;=H$4)*(Account=$A12)*(AmountExcl))</f>
        <v>-434.191304347826</v>
      </c>
      <c r="I12" s="51" t="n">
        <f aca="false">SUMPRODUCT((PayDate&gt;=DATE(YEAR(I$4),MONTH(I$4),1))*(PayDate&lt;=I$4)*(Account=$A12)*(AmountExcl))</f>
        <v>0</v>
      </c>
      <c r="J12" s="51" t="n">
        <f aca="false">SUMPRODUCT((PayDate&gt;=DATE(YEAR(J$4),MONTH(J$4),1))*(PayDate&lt;=J$4)*(Account=$A12)*(AmountExcl))</f>
        <v>0</v>
      </c>
      <c r="K12" s="51" t="n">
        <f aca="false">SUMPRODUCT((PayDate&gt;=DATE(YEAR(K$4),MONTH(K$4),1))*(PayDate&lt;=K$4)*(Account=$A12)*(AmountExcl))</f>
        <v>-583.878260869565</v>
      </c>
      <c r="L12" s="51" t="n">
        <f aca="false">SUMPRODUCT((PayDate&gt;=DATE(YEAR(L$4),MONTH(L$4),1))*(PayDate&lt;=L$4)*(Account=$A12)*(AmountExcl))</f>
        <v>0</v>
      </c>
      <c r="M12" s="51" t="n">
        <f aca="false">SUMPRODUCT((PayDate&gt;=DATE(YEAR(M$4),MONTH(M$4),1))*(PayDate&lt;=M$4)*(Account=$A12)*(AmountExcl))</f>
        <v>-615.6</v>
      </c>
      <c r="N12" s="51" t="n">
        <f aca="false">SUMPRODUCT((PayDate&gt;=DATE(YEAR(N$4),MONTH(N$4),1))*(PayDate&lt;=N$4)*(Account=$A12)*(AmountExcl))</f>
        <v>0</v>
      </c>
      <c r="O12" s="51" t="n">
        <f aca="false">SUM(C12:N12)</f>
        <v>-2190.78260869565</v>
      </c>
    </row>
    <row r="13" customFormat="false" ht="15.75" hidden="false" customHeight="true" outlineLevel="0" collapsed="false">
      <c r="A13" s="49" t="s">
        <v>133</v>
      </c>
      <c r="B13" s="50" t="s">
        <v>170</v>
      </c>
      <c r="C13" s="51" t="n">
        <f aca="false">SUMPRODUCT((PayDate&gt;=DATE(YEAR(C$4),MONTH(C$4),1))*(PayDate&lt;=C$4)*(Account=$A13)*(AmountExcl))</f>
        <v>0</v>
      </c>
      <c r="D13" s="51" t="n">
        <f aca="false">SUMPRODUCT((PayDate&gt;=DATE(YEAR(D$4),MONTH(D$4),1))*(PayDate&lt;=D$4)*(Account=$A13)*(AmountExcl))</f>
        <v>0</v>
      </c>
      <c r="E13" s="51" t="n">
        <f aca="false">SUMPRODUCT((PayDate&gt;=DATE(YEAR(E$4),MONTH(E$4),1))*(PayDate&lt;=E$4)*(Account=$A13)*(AmountExcl))</f>
        <v>0</v>
      </c>
      <c r="F13" s="51" t="n">
        <f aca="false">SUMPRODUCT((PayDate&gt;=DATE(YEAR(F$4),MONTH(F$4),1))*(PayDate&lt;=F$4)*(Account=$A13)*(AmountExcl))</f>
        <v>0</v>
      </c>
      <c r="G13" s="51" t="n">
        <f aca="false">SUMPRODUCT((PayDate&gt;=DATE(YEAR(G$4),MONTH(G$4),1))*(PayDate&lt;=G$4)*(Account=$A13)*(AmountExcl))</f>
        <v>-557.113043478261</v>
      </c>
      <c r="H13" s="51" t="n">
        <f aca="false">SUMPRODUCT((PayDate&gt;=DATE(YEAR(H$4),MONTH(H$4),1))*(PayDate&lt;=H$4)*(Account=$A13)*(AmountExcl))</f>
        <v>0</v>
      </c>
      <c r="I13" s="51" t="n">
        <f aca="false">SUMPRODUCT((PayDate&gt;=DATE(YEAR(I$4),MONTH(I$4),1))*(PayDate&lt;=I$4)*(Account=$A13)*(AmountExcl))</f>
        <v>0</v>
      </c>
      <c r="J13" s="51" t="n">
        <f aca="false">SUMPRODUCT((PayDate&gt;=DATE(YEAR(J$4),MONTH(J$4),1))*(PayDate&lt;=J$4)*(Account=$A13)*(AmountExcl))</f>
        <v>-714.730434782609</v>
      </c>
      <c r="K13" s="51" t="n">
        <f aca="false">SUMPRODUCT((PayDate&gt;=DATE(YEAR(K$4),MONTH(K$4),1))*(PayDate&lt;=K$4)*(Account=$A13)*(AmountExcl))</f>
        <v>0</v>
      </c>
      <c r="L13" s="51" t="n">
        <f aca="false">SUMPRODUCT((PayDate&gt;=DATE(YEAR(L$4),MONTH(L$4),1))*(PayDate&lt;=L$4)*(Account=$A13)*(AmountExcl))</f>
        <v>0</v>
      </c>
      <c r="M13" s="51" t="n">
        <f aca="false">SUMPRODUCT((PayDate&gt;=DATE(YEAR(M$4),MONTH(M$4),1))*(PayDate&lt;=M$4)*(Account=$A13)*(AmountExcl))</f>
        <v>-417.339130434783</v>
      </c>
      <c r="N13" s="51" t="n">
        <f aca="false">SUMPRODUCT((PayDate&gt;=DATE(YEAR(N$4),MONTH(N$4),1))*(PayDate&lt;=N$4)*(Account=$A13)*(AmountExcl))</f>
        <v>0</v>
      </c>
      <c r="O13" s="51" t="n">
        <f aca="false">SUM(C13:N13)</f>
        <v>-1689.18260869565</v>
      </c>
    </row>
    <row r="14" customFormat="false" ht="15.75" hidden="false" customHeight="true" outlineLevel="0" collapsed="false">
      <c r="A14" s="64" t="s">
        <v>91</v>
      </c>
      <c r="B14" s="65" t="s">
        <v>171</v>
      </c>
      <c r="C14" s="51" t="n">
        <f aca="false">SUMPRODUCT((PayDate&gt;=DATE(YEAR(C$4),MONTH(C$4),1))*(PayDate&lt;=C$4)*(Account=$A14)*(AmountExcl))</f>
        <v>1140</v>
      </c>
      <c r="D14" s="51" t="n">
        <f aca="false">SUMPRODUCT((PayDate&gt;=DATE(YEAR(D$4),MONTH(D$4),1))*(PayDate&lt;=D$4)*(Account=$A14)*(AmountExcl))</f>
        <v>1824</v>
      </c>
      <c r="E14" s="51" t="n">
        <f aca="false">SUMPRODUCT((PayDate&gt;=DATE(YEAR(E$4),MONTH(E$4),1))*(PayDate&lt;=E$4)*(Account=$A14)*(AmountExcl))</f>
        <v>2052</v>
      </c>
      <c r="F14" s="51" t="n">
        <f aca="false">SUMPRODUCT((PayDate&gt;=DATE(YEAR(F$4),MONTH(F$4),1))*(PayDate&lt;=F$4)*(Account=$A14)*(AmountExcl))</f>
        <v>1938</v>
      </c>
      <c r="G14" s="51" t="n">
        <f aca="false">SUMPRODUCT((PayDate&gt;=DATE(YEAR(G$4),MONTH(G$4),1))*(PayDate&lt;=G$4)*(Account=$A14)*(AmountExcl))</f>
        <v>1596</v>
      </c>
      <c r="H14" s="51" t="n">
        <f aca="false">SUMPRODUCT((PayDate&gt;=DATE(YEAR(H$4),MONTH(H$4),1))*(PayDate&lt;=H$4)*(Account=$A14)*(AmountExcl))</f>
        <v>1368</v>
      </c>
      <c r="I14" s="51" t="n">
        <f aca="false">SUMPRODUCT((PayDate&gt;=DATE(YEAR(I$4),MONTH(I$4),1))*(PayDate&lt;=I$4)*(Account=$A14)*(AmountExcl))</f>
        <v>2052</v>
      </c>
      <c r="J14" s="51" t="n">
        <f aca="false">SUMPRODUCT((PayDate&gt;=DATE(YEAR(J$4),MONTH(J$4),1))*(PayDate&lt;=J$4)*(Account=$A14)*(AmountExcl))</f>
        <v>1824</v>
      </c>
      <c r="K14" s="51" t="n">
        <f aca="false">SUMPRODUCT((PayDate&gt;=DATE(YEAR(K$4),MONTH(K$4),1))*(PayDate&lt;=K$4)*(Account=$A14)*(AmountExcl))</f>
        <v>1482</v>
      </c>
      <c r="L14" s="51" t="n">
        <f aca="false">SUMPRODUCT((PayDate&gt;=DATE(YEAR(L$4),MONTH(L$4),1))*(PayDate&lt;=L$4)*(Account=$A14)*(AmountExcl))</f>
        <v>3420</v>
      </c>
      <c r="M14" s="51" t="n">
        <f aca="false">SUMPRODUCT((PayDate&gt;=DATE(YEAR(M$4),MONTH(M$4),1))*(PayDate&lt;=M$4)*(Account=$A14)*(AmountExcl))</f>
        <v>2166</v>
      </c>
      <c r="N14" s="51" t="n">
        <f aca="false">SUMPRODUCT((PayDate&gt;=DATE(YEAR(N$4),MONTH(N$4),1))*(PayDate&lt;=N$4)*(Account=$A14)*(AmountExcl))</f>
        <v>2166</v>
      </c>
      <c r="O14" s="51" t="n">
        <f aca="false">SUM(C14:N14)</f>
        <v>23028</v>
      </c>
    </row>
    <row r="15" customFormat="false" ht="15.75" hidden="false" customHeight="true" outlineLevel="0" collapsed="false">
      <c r="A15" s="64" t="s">
        <v>172</v>
      </c>
      <c r="B15" s="65" t="s">
        <v>173</v>
      </c>
      <c r="C15" s="51" t="n">
        <f aca="false">SUMPRODUCT((PayDate&gt;=DATE(YEAR(C$4),MONTH(C$4),1))*(PayDate&lt;=C$4)*(AmountTax1))</f>
        <v>-89.2173913043478</v>
      </c>
      <c r="D15" s="51" t="n">
        <f aca="false">SUMPRODUCT((PayDate&gt;=DATE(YEAR(D$4),MONTH(D$4),1))*(PayDate&lt;=D$4)*(AmountTax1))</f>
        <v>-206.389565217391</v>
      </c>
      <c r="E15" s="51" t="n">
        <f aca="false">SUMPRODUCT((PayDate&gt;=DATE(YEAR(E$4),MONTH(E$4),1))*(PayDate&lt;=E$4)*(AmountTax1))</f>
        <v>-224.827826086956</v>
      </c>
      <c r="F15" s="51" t="n">
        <f aca="false">SUMPRODUCT((PayDate&gt;=DATE(YEAR(F$4),MONTH(F$4),1))*(PayDate&lt;=F$4)*(AmountTax1))</f>
        <v>-59.924347826087</v>
      </c>
      <c r="G15" s="51" t="n">
        <f aca="false">SUMPRODUCT((PayDate&gt;=DATE(YEAR(G$4),MONTH(G$4),1))*(PayDate&lt;=G$4)*(AmountTax1))</f>
        <v>-170.107826086957</v>
      </c>
      <c r="H15" s="51" t="n">
        <f aca="false">SUMPRODUCT((PayDate&gt;=DATE(YEAR(H$4),MONTH(H$4),1))*(PayDate&lt;=H$4)*(AmountTax1))</f>
        <v>-139.47652173913</v>
      </c>
      <c r="I15" s="51" t="n">
        <f aca="false">SUMPRODUCT((PayDate&gt;=DATE(YEAR(I$4),MONTH(I$4),1))*(PayDate&lt;=I$4)*(AmountTax1))</f>
        <v>-210.553043478261</v>
      </c>
      <c r="J15" s="51" t="n">
        <f aca="false">SUMPRODUCT((PayDate&gt;=DATE(YEAR(J$4),MONTH(J$4),1))*(PayDate&lt;=J$4)*(AmountTax1))</f>
        <v>-186.613043478261</v>
      </c>
      <c r="K15" s="51" t="n">
        <f aca="false">SUMPRODUCT((PayDate&gt;=DATE(YEAR(K$4),MONTH(K$4),1))*(PayDate&lt;=K$4)*(AmountTax1))</f>
        <v>-152.710434782609</v>
      </c>
      <c r="L15" s="51" t="n">
        <f aca="false">SUMPRODUCT((PayDate&gt;=DATE(YEAR(L$4),MONTH(L$4),1))*(PayDate&lt;=L$4)*(AmountTax1))</f>
        <v>-225.72</v>
      </c>
      <c r="M15" s="51" t="n">
        <f aca="false">SUMPRODUCT((PayDate&gt;=DATE(YEAR(M$4),MONTH(M$4),1))*(PayDate&lt;=M$4)*(AmountTax1))</f>
        <v>-226.909565217391</v>
      </c>
      <c r="N15" s="51" t="n">
        <f aca="false">SUMPRODUCT((PayDate&gt;=DATE(YEAR(N$4),MONTH(N$4),1))*(PayDate&lt;=N$4)*(AmountTax1))</f>
        <v>-108.399130434783</v>
      </c>
      <c r="O15" s="51" t="n">
        <f aca="false">SUM(C15:N15)</f>
        <v>-2000.84869565217</v>
      </c>
    </row>
    <row r="16" customFormat="false" ht="15.75" hidden="false" customHeight="true" outlineLevel="0" collapsed="false">
      <c r="A16" s="64" t="s">
        <v>174</v>
      </c>
      <c r="B16" s="65" t="s">
        <v>175</v>
      </c>
      <c r="C16" s="51" t="n">
        <f aca="false" t="array" ref="C16:C16">IF(ISERROR(SUMPRODUCT((PayDate&gt;=DATE(YEAR(C$4),MONTH(C$4),1))*(PayDate&lt;=C$4)*(AmountTax2))),0,SUMPRODUCT((PayDate&gt;=DATE(YEAR(C$4),MONTH(C$4),1))*(PayDate&lt;=C$4)*(AmountTax2)))</f>
        <v>0</v>
      </c>
      <c r="D16" s="51" t="n">
        <f aca="false" t="array" ref="D16:D16">IF(ISERROR(SUMPRODUCT((PayDate&gt;=DATE(YEAR(D$4),MONTH(D$4),1))*(PayDate&lt;=D$4)*(AmountTax2))),0,SUMPRODUCT((PayDate&gt;=DATE(YEAR(D$4),MONTH(D$4),1))*(PayDate&lt;=D$4)*(AmountTax2)))</f>
        <v>0</v>
      </c>
      <c r="E16" s="51" t="n">
        <f aca="false" t="array" ref="E16:E16">IF(ISERROR(SUMPRODUCT((PayDate&gt;=DATE(YEAR(E$4),MONTH(E$4),1))*(PayDate&lt;=E$4)*(AmountTax2))),0,SUMPRODUCT((PayDate&gt;=DATE(YEAR(E$4),MONTH(E$4),1))*(PayDate&lt;=E$4)*(AmountTax2)))</f>
        <v>0</v>
      </c>
      <c r="F16" s="51" t="n">
        <f aca="false" t="array" ref="F16:F16">IF(ISERROR(SUMPRODUCT((PayDate&gt;=DATE(YEAR(F$4),MONTH(F$4),1))*(PayDate&lt;=F$4)*(AmountTax2))),0,SUMPRODUCT((PayDate&gt;=DATE(YEAR(F$4),MONTH(F$4),1))*(PayDate&lt;=F$4)*(AmountTax2)))</f>
        <v>0</v>
      </c>
      <c r="G16" s="51" t="n">
        <f aca="false" t="array" ref="G16:G16">IF(ISERROR(SUMPRODUCT((PayDate&gt;=DATE(YEAR(G$4),MONTH(G$4),1))*(PayDate&lt;=G$4)*(AmountTax2))),0,SUMPRODUCT((PayDate&gt;=DATE(YEAR(G$4),MONTH(G$4),1))*(PayDate&lt;=G$4)*(AmountTax2)))</f>
        <v>0</v>
      </c>
      <c r="H16" s="51" t="n">
        <f aca="false" t="array" ref="H16:H16">IF(ISERROR(SUMPRODUCT((PayDate&gt;=DATE(YEAR(H$4),MONTH(H$4),1))*(PayDate&lt;=H$4)*(AmountTax2))),0,SUMPRODUCT((PayDate&gt;=DATE(YEAR(H$4),MONTH(H$4),1))*(PayDate&lt;=H$4)*(AmountTax2)))</f>
        <v>0</v>
      </c>
      <c r="I16" s="51" t="n">
        <f aca="false" t="array" ref="I16:I16">IF(ISERROR(SUMPRODUCT((PayDate&gt;=DATE(YEAR(I$4),MONTH(I$4),1))*(PayDate&lt;=I$4)*(AmountTax2))),0,SUMPRODUCT((PayDate&gt;=DATE(YEAR(I$4),MONTH(I$4),1))*(PayDate&lt;=I$4)*(AmountTax2)))</f>
        <v>0</v>
      </c>
      <c r="J16" s="51" t="n">
        <f aca="false" t="array" ref="J16:J16">IF(ISERROR(SUMPRODUCT((PayDate&gt;=DATE(YEAR(J$4),MONTH(J$4),1))*(PayDate&lt;=J$4)*(AmountTax2))),0,SUMPRODUCT((PayDate&gt;=DATE(YEAR(J$4),MONTH(J$4),1))*(PayDate&lt;=J$4)*(AmountTax2)))</f>
        <v>0</v>
      </c>
      <c r="K16" s="51" t="n">
        <f aca="false" t="array" ref="K16:K16">IF(ISERROR(SUMPRODUCT((PayDate&gt;=DATE(YEAR(K$4),MONTH(K$4),1))*(PayDate&lt;=K$4)*(AmountTax2))),0,SUMPRODUCT((PayDate&gt;=DATE(YEAR(K$4),MONTH(K$4),1))*(PayDate&lt;=K$4)*(AmountTax2)))</f>
        <v>0</v>
      </c>
      <c r="L16" s="51" t="n">
        <f aca="false" t="array" ref="L16:L16">IF(ISERROR(SUMPRODUCT((PayDate&gt;=DATE(YEAR(L$4),MONTH(L$4),1))*(PayDate&lt;=L$4)*(AmountTax2))),0,SUMPRODUCT((PayDate&gt;=DATE(YEAR(L$4),MONTH(L$4),1))*(PayDate&lt;=L$4)*(AmountTax2)))</f>
        <v>0</v>
      </c>
      <c r="M16" s="51" t="n">
        <f aca="false" t="array" ref="M16:M16">IF(ISERROR(SUMPRODUCT((PayDate&gt;=DATE(YEAR(M$4),MONTH(M$4),1))*(PayDate&lt;=M$4)*(AmountTax2))),0,SUMPRODUCT((PayDate&gt;=DATE(YEAR(M$4),MONTH(M$4),1))*(PayDate&lt;=M$4)*(AmountTax2)))</f>
        <v>0</v>
      </c>
      <c r="N16" s="51" t="n">
        <f aca="false" t="array" ref="N16:N16">IF(ISERROR(SUMPRODUCT((PayDate&gt;=DATE(YEAR(N$4),MONTH(N$4),1))*(PayDate&lt;=N$4)*(AmountTax2))),0,SUMPRODUCT((PayDate&gt;=DATE(YEAR(N$4),MONTH(N$4),1))*(PayDate&lt;=N$4)*(AmountTax2)))</f>
        <v>0</v>
      </c>
      <c r="O16" s="51" t="n">
        <f aca="false">SUM(C16:N16)</f>
        <v>0</v>
      </c>
    </row>
    <row r="17" s="22" customFormat="true" ht="15.75" hidden="false" customHeight="true" outlineLevel="0" collapsed="false">
      <c r="A17" s="66"/>
      <c r="B17" s="67" t="s">
        <v>176</v>
      </c>
      <c r="C17" s="68" t="n">
        <f aca="true">SUM(OFFSET(C$4,1,0,ROW($B$17)-ROW($B$4)-1,1))</f>
        <v>114</v>
      </c>
      <c r="D17" s="68" t="n">
        <f aca="true">SUM(OFFSET(D$4,1,0,ROW($B$17)-ROW($B$4)-1,1))</f>
        <v>-100.32</v>
      </c>
      <c r="E17" s="68" t="n">
        <f aca="true">SUM(OFFSET(E$4,1,0,ROW($B$17)-ROW($B$4)-1,1))</f>
        <v>-13.6799999999997</v>
      </c>
      <c r="F17" s="68" t="n">
        <f aca="true">SUM(OFFSET(F$4,1,0,ROW($B$17)-ROW($B$4)-1,1))</f>
        <v>-14.82</v>
      </c>
      <c r="G17" s="68" t="n">
        <f aca="true">SUM(OFFSET(G$4,1,0,ROW($B$17)-ROW($B$4)-1,1))</f>
        <v>-50.16</v>
      </c>
      <c r="H17" s="68" t="n">
        <f aca="true">SUM(OFFSET(H$4,1,0,ROW($B$17)-ROW($B$4)-1,1))</f>
        <v>-43.32</v>
      </c>
      <c r="I17" s="68" t="n">
        <f aca="true">SUM(OFFSET(I$4,1,0,ROW($B$17)-ROW($B$4)-1,1))</f>
        <v>95.7600000000003</v>
      </c>
      <c r="J17" s="68" t="n">
        <f aca="true">SUM(OFFSET(J$4,1,0,ROW($B$17)-ROW($B$4)-1,1))</f>
        <v>51.2999999999999</v>
      </c>
      <c r="K17" s="68" t="n">
        <f aca="true">SUM(OFFSET(K$4,1,0,ROW($B$17)-ROW($B$4)-1,1))</f>
        <v>-30.78</v>
      </c>
      <c r="L17" s="68" t="n">
        <f aca="true">SUM(OFFSET(L$4,1,0,ROW($B$17)-ROW($B$4)-1,1))</f>
        <v>63.8399999999999</v>
      </c>
      <c r="M17" s="68" t="n">
        <f aca="true">SUM(OFFSET(M$4,1,0,ROW($B$17)-ROW($B$4)-1,1))</f>
        <v>84.3600000000003</v>
      </c>
      <c r="N17" s="68" t="n">
        <f aca="true">SUM(OFFSET(N$4,1,0,ROW($B$17)-ROW($B$4)-1,1))</f>
        <v>52.4400000000003</v>
      </c>
      <c r="O17" s="68" t="n">
        <f aca="true">SUM(OFFSET(O$4,1,0,ROW($B$17)-ROW($B$4)-1,1))</f>
        <v>208.620000000003</v>
      </c>
      <c r="P17" s="69"/>
    </row>
    <row r="19" s="22" customFormat="true" ht="15.75" hidden="false" customHeight="true" outlineLevel="0" collapsed="false">
      <c r="A19" s="66"/>
      <c r="B19" s="67" t="s">
        <v>90</v>
      </c>
      <c r="C19" s="70" t="n">
        <f aca="false">SUMPRODUCT((PayDate&lt;DATE(YEAR(C$4),MONTH(C$4),1))*(Amount))</f>
        <v>650</v>
      </c>
      <c r="D19" s="70" t="n">
        <f aca="false">C21</f>
        <v>764</v>
      </c>
      <c r="E19" s="70" t="n">
        <f aca="false">D21</f>
        <v>663.68</v>
      </c>
      <c r="F19" s="70" t="n">
        <f aca="false">E21</f>
        <v>650</v>
      </c>
      <c r="G19" s="70" t="n">
        <f aca="false">F21</f>
        <v>635.18</v>
      </c>
      <c r="H19" s="70" t="n">
        <f aca="false">G21</f>
        <v>585.02</v>
      </c>
      <c r="I19" s="70" t="n">
        <f aca="false">H21</f>
        <v>541.7</v>
      </c>
      <c r="J19" s="70" t="n">
        <f aca="false">I21</f>
        <v>637.460000000001</v>
      </c>
      <c r="K19" s="70" t="n">
        <f aca="false">J21</f>
        <v>688.760000000001</v>
      </c>
      <c r="L19" s="70" t="n">
        <f aca="false">K21</f>
        <v>657.980000000001</v>
      </c>
      <c r="M19" s="70" t="n">
        <f aca="false">L21</f>
        <v>721.820000000001</v>
      </c>
      <c r="N19" s="70" t="n">
        <f aca="false">M21</f>
        <v>806.180000000001</v>
      </c>
      <c r="O19" s="70" t="n">
        <f aca="false">C19</f>
        <v>650</v>
      </c>
      <c r="P19" s="69"/>
    </row>
    <row r="21" s="22" customFormat="true" ht="15.75" hidden="false" customHeight="true" outlineLevel="0" collapsed="false">
      <c r="A21" s="66"/>
      <c r="B21" s="67" t="s">
        <v>177</v>
      </c>
      <c r="C21" s="70" t="n">
        <f aca="false">SUM(C17,C19)</f>
        <v>764</v>
      </c>
      <c r="D21" s="70" t="n">
        <f aca="false">SUM(D17,D19)</f>
        <v>663.68</v>
      </c>
      <c r="E21" s="70" t="n">
        <f aca="false">SUM(E17,E19)</f>
        <v>650</v>
      </c>
      <c r="F21" s="70" t="n">
        <f aca="false">SUM(F17,F19)</f>
        <v>635.18</v>
      </c>
      <c r="G21" s="70" t="n">
        <f aca="false">SUM(G17,G19)</f>
        <v>585.02</v>
      </c>
      <c r="H21" s="70" t="n">
        <f aca="false">SUM(H17,H19)</f>
        <v>541.7</v>
      </c>
      <c r="I21" s="70" t="n">
        <f aca="false">SUM(I17,I19)</f>
        <v>637.460000000001</v>
      </c>
      <c r="J21" s="70" t="n">
        <f aca="false">SUM(J17,J19)</f>
        <v>688.760000000001</v>
      </c>
      <c r="K21" s="70" t="n">
        <f aca="false">SUM(K17,K19)</f>
        <v>657.980000000001</v>
      </c>
      <c r="L21" s="70" t="n">
        <f aca="false">SUM(L17,L19)</f>
        <v>721.820000000001</v>
      </c>
      <c r="M21" s="70" t="n">
        <f aca="false">SUM(M17,M19)</f>
        <v>806.180000000001</v>
      </c>
      <c r="N21" s="70" t="n">
        <f aca="false">SUM(N17,N19)</f>
        <v>858.620000000001</v>
      </c>
      <c r="O21" s="70" t="n">
        <f aca="false">SUM(O17,O19)</f>
        <v>858.620000000003</v>
      </c>
      <c r="P21" s="69"/>
    </row>
  </sheetData>
  <conditionalFormatting sqref="A5:A14 A17">
    <cfRule type="expression" priority="2" aboveAverage="0" equalAverage="0" bottom="0" percent="0" rank="0" text="" dxfId="7">
      <formula>COUNTIF(AccountNo,A5)&gt;1</formula>
    </cfRule>
  </conditionalFormatting>
  <conditionalFormatting sqref="A16">
    <cfRule type="expression" priority="3" aboveAverage="0" equalAverage="0" bottom="0" percent="0" rank="0" text="" dxfId="8">
      <formula>COUNTIF(AccountNo,A16)&gt;1</formula>
    </cfRule>
  </conditionalFormatting>
  <conditionalFormatting sqref="A15">
    <cfRule type="expression" priority="4" aboveAverage="0" equalAverage="0" bottom="0" percent="0" rank="0" text="" dxfId="9">
      <formula>COUNTIF(AccountNo,A15)&gt;1</formula>
    </cfRule>
  </conditionalFormatting>
  <dataValidations count="1">
    <dataValidation allowBlank="true" error="Enter a valid date in accordance with the regional date settings that are specified in the System Control Panel." errorStyle="stop" errorTitle="Invalid Date" operator="greaterThan" showDropDown="false" showErrorMessage="true" showInputMessage="true" sqref="D2" type="date">
      <formula1>36526</formula1>
      <formula2>0</formula2>
    </dataValidation>
  </dataValidations>
  <printOptions headings="false" gridLines="false" gridLinesSet="true" horizontalCentered="false" verticalCentered="false"/>
  <pageMargins left="0.551388888888889" right="0.551388888888889" top="0.590277777777778" bottom="0.590972222222222" header="0.511811023622047" footer="0.315277777777778"/>
  <pageSetup paperSize="9" scale="100" fitToWidth="1" fitToHeight="1" pageOrder="downThenOver" orientation="landscape" blackAndWhite="false" draft="false" cellComments="none" horizontalDpi="300" verticalDpi="300" copies="1"/>
  <headerFooter differentFirst="false" differentOddEven="false">
    <oddHeader/>
    <oddFooter>&amp;CPage &amp;P of &amp;N</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C29"/>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9.11328125" defaultRowHeight="15.75" zeroHeight="false" outlineLevelRow="0" outlineLevelCol="0"/>
  <cols>
    <col collapsed="false" customWidth="true" hidden="false" outlineLevel="0" max="1" min="1" style="49" width="14.66"/>
    <col collapsed="false" customWidth="true" hidden="false" outlineLevel="0" max="2" min="2" style="52" width="16.66"/>
    <col collapsed="false" customWidth="true" hidden="false" outlineLevel="0" max="3" min="3" style="52" width="40.77"/>
    <col collapsed="false" customWidth="true" hidden="false" outlineLevel="0" max="4" min="4" style="50" width="18.66"/>
    <col collapsed="false" customWidth="true" hidden="false" outlineLevel="0" max="7" min="5" style="19" width="15.66"/>
    <col collapsed="false" customWidth="false" hidden="false" outlineLevel="0" max="1024" min="8" style="19" width="9.11"/>
  </cols>
  <sheetData>
    <row r="1" customFormat="false" ht="15.75" hidden="false" customHeight="true" outlineLevel="0" collapsed="false">
      <c r="A1" s="53" t="str">
        <f aca="false">Setup!$B$4</f>
        <v>Example (Pty) Limited</v>
      </c>
      <c r="C1" s="50"/>
    </row>
    <row r="2" s="50" customFormat="true" ht="15.75" hidden="false" customHeight="true" outlineLevel="0" collapsed="false">
      <c r="A2" s="55" t="s">
        <v>52</v>
      </c>
      <c r="B2" s="52"/>
    </row>
    <row r="3" s="50" customFormat="true" ht="15.75" hidden="false" customHeight="true" outlineLevel="0" collapsed="false">
      <c r="A3" s="58" t="s">
        <v>73</v>
      </c>
      <c r="B3" s="52"/>
    </row>
    <row r="4" s="50" customFormat="true" ht="15.75" hidden="false" customHeight="true" outlineLevel="0" collapsed="false">
      <c r="A4" s="66" t="s">
        <v>178</v>
      </c>
      <c r="B4" s="71" t="n">
        <v>1201</v>
      </c>
    </row>
    <row r="5" s="50" customFormat="true" ht="15.75" hidden="false" customHeight="true" outlineLevel="0" collapsed="false">
      <c r="B5" s="52"/>
    </row>
    <row r="6" s="75" customFormat="true" ht="24.75" hidden="false" customHeight="false" outlineLevel="0" collapsed="false">
      <c r="A6" s="72" t="s">
        <v>81</v>
      </c>
      <c r="B6" s="73" t="s">
        <v>179</v>
      </c>
      <c r="C6" s="74" t="s">
        <v>161</v>
      </c>
    </row>
    <row r="7" s="79" customFormat="true" ht="15.75" hidden="false" customHeight="true" outlineLevel="0" collapsed="false">
      <c r="A7" s="76" t="s">
        <v>180</v>
      </c>
      <c r="B7" s="77" t="n">
        <f aca="true" t="array" ref="B7:B7">-SUM(OFFSET($A$6,2,1,JnlCount,1))</f>
        <v>-1026</v>
      </c>
      <c r="C7" s="78" t="s">
        <v>181</v>
      </c>
    </row>
    <row r="8" s="79" customFormat="true" ht="15.75" hidden="false" customHeight="true" outlineLevel="0" collapsed="false">
      <c r="A8" s="76" t="s">
        <v>182</v>
      </c>
      <c r="B8" s="77" t="n">
        <f aca="false">IF(LEN($A8)&gt;1,-SUMPRODUCT((Journal=$B$4)*(AmountTax1)),"")</f>
        <v>89.2173913043478</v>
      </c>
      <c r="C8" s="78" t="s">
        <v>183</v>
      </c>
    </row>
    <row r="9" s="79" customFormat="true" ht="15.75" hidden="false" customHeight="true" outlineLevel="0" collapsed="false">
      <c r="A9" s="76" t="s">
        <v>184</v>
      </c>
      <c r="B9" s="77" t="n">
        <f aca="false" t="array" ref="B9:B9">IF(LEN($A9)&gt;1,-IF(ISERROR(SUMPRODUCT((Journal=$B$4)*(AmountTax2))),0,SUMPRODUCT((Journal=$B$4)*(AmountTax2))),"")</f>
        <v>-0</v>
      </c>
      <c r="C9" s="78" t="s">
        <v>185</v>
      </c>
    </row>
    <row r="10" s="19" customFormat="true" ht="15.75" hidden="false" customHeight="true" outlineLevel="0" collapsed="false">
      <c r="A10" s="49" t="str">
        <f aca="true">IF(ROW($D10)-ROW($D$9)&gt;COUNTA(OFFSET(Report!$B$4,1,0,ROW(Report!$B$17)-ROW(Report!$B$4)-1,1)),"",IF(OFFSET(Report!$A$4,ROW($D10)-ROW($D$9),0,1,1)="BANK","",IF(OFFSET(Report!$A$4,ROW($D10)-ROW($D$9),0,1,1)="TAX1","",IF(OFFSET(Report!$A$4,ROW($D10)-ROW($D$9),0,1,1)="TAX2","",OFFSET(Report!$A$4,ROW($D10)-ROW($D$9),0,1,1)))))</f>
        <v>IS-310</v>
      </c>
      <c r="B10" s="51" t="n">
        <f aca="false">IF(LEN($A10)&gt;1,-SUMPRODUCT((Journal=$B$4)*(Account=$A10)*(AmountExcl)),"")</f>
        <v>-0</v>
      </c>
      <c r="C10" s="49" t="str">
        <f aca="true">IF(ISNA(VLOOKUP($A10,AccountNo,2,0))=TRUE(),"",VLOOKUP($A10,AccountNo,2,0))</f>
        <v>Advertising &amp; Marketing</v>
      </c>
    </row>
    <row r="11" s="19" customFormat="true" ht="15.75" hidden="false" customHeight="true" outlineLevel="0" collapsed="false">
      <c r="A11" s="49" t="str">
        <f aca="true">IF(ROW($D11)-ROW($D$9)&gt;COUNTA(OFFSET(Report!$B$4,1,0,ROW(Report!$B$17)-ROW(Report!$B$4)-1,1)),"",IF(OFFSET(Report!$A$4,ROW($D11)-ROW($D$9),0,1,1)="BANK","",IF(OFFSET(Report!$A$4,ROW($D11)-ROW($D$9),0,1,1)="TAX1","",IF(OFFSET(Report!$A$4,ROW($D11)-ROW($D$9),0,1,1)="TAX2","",OFFSET(Report!$A$4,ROW($D11)-ROW($D$9),0,1,1)))))</f>
        <v>IS-325</v>
      </c>
      <c r="B11" s="51" t="n">
        <f aca="false">IF(LEN($A11)&gt;1,-SUMPRODUCT((Journal=$B$4)*(Account=$A11)*(AmountExcl)),"")</f>
        <v>-0</v>
      </c>
      <c r="C11" s="49" t="str">
        <f aca="true">IF(ISNA(VLOOKUP($A11,AccountNo,2,0))=TRUE(),"",VLOOKUP($A11,AccountNo,2,0))</f>
        <v>Computer Expenses</v>
      </c>
    </row>
    <row r="12" s="19" customFormat="true" ht="15.75" hidden="false" customHeight="true" outlineLevel="0" collapsed="false">
      <c r="A12" s="49" t="str">
        <f aca="true">IF(ROW($D12)-ROW($D$9)&gt;COUNTA(OFFSET(Report!$B$4,1,0,ROW(Report!$B$17)-ROW(Report!$B$4)-1,1)),"",IF(OFFSET(Report!$A$4,ROW($D12)-ROW($D$9),0,1,1)="BANK","",IF(OFFSET(Report!$A$4,ROW($D12)-ROW($D$9),0,1,1)="TAX1","",IF(OFFSET(Report!$A$4,ROW($D12)-ROW($D$9),0,1,1)="TAX2","",OFFSET(Report!$A$4,ROW($D12)-ROW($D$9),0,1,1)))))</f>
        <v>IS-330</v>
      </c>
      <c r="B12" s="51" t="n">
        <f aca="false">IF(LEN($A12)&gt;1,-SUMPRODUCT((Journal=$B$4)*(Account=$A12)*(AmountExcl)),"")</f>
        <v>316.226086956522</v>
      </c>
      <c r="C12" s="49" t="str">
        <f aca="true">IF(ISNA(VLOOKUP($A12,AccountNo,2,0))=TRUE(),"",VLOOKUP($A12,AccountNo,2,0))</f>
        <v>Consumables &amp; Cleaning</v>
      </c>
    </row>
    <row r="13" s="19" customFormat="true" ht="15.75" hidden="false" customHeight="true" outlineLevel="0" collapsed="false">
      <c r="A13" s="49" t="str">
        <f aca="true">IF(ROW($D13)-ROW($D$9)&gt;COUNTA(OFFSET(Report!$B$4,1,0,ROW(Report!$B$17)-ROW(Report!$B$4)-1,1)),"",IF(OFFSET(Report!$A$4,ROW($D13)-ROW($D$9),0,1,1)="BANK","",IF(OFFSET(Report!$A$4,ROW($D13)-ROW($D$9),0,1,1)="TAX1","",IF(OFFSET(Report!$A$4,ROW($D13)-ROW($D$9),0,1,1)="TAX2","",OFFSET(Report!$A$4,ROW($D13)-ROW($D$9),0,1,1)))))</f>
        <v>IS-335</v>
      </c>
      <c r="B13" s="51" t="n">
        <f aca="false">IF(LEN($A13)&gt;1,-SUMPRODUCT((Journal=$B$4)*(Account=$A13)*(AmountExcl)),"")</f>
        <v>-0</v>
      </c>
      <c r="C13" s="49" t="str">
        <f aca="true">IF(ISNA(VLOOKUP($A13,AccountNo,2,0))=TRUE(),"",VLOOKUP($A13,AccountNo,2,0))</f>
        <v>Entertainment</v>
      </c>
    </row>
    <row r="14" s="19" customFormat="true" ht="15.75" hidden="false" customHeight="true" outlineLevel="0" collapsed="false">
      <c r="A14" s="49" t="str">
        <f aca="true">IF(ROW($D14)-ROW($D$9)&gt;COUNTA(OFFSET(Report!$B$4,1,0,ROW(Report!$B$17)-ROW(Report!$B$4)-1,1)),"",IF(OFFSET(Report!$A$4,ROW($D14)-ROW($D$9),0,1,1)="BANK","",IF(OFFSET(Report!$A$4,ROW($D14)-ROW($D$9),0,1,1)="TAX1","",IF(OFFSET(Report!$A$4,ROW($D14)-ROW($D$9),0,1,1)="TAX2","",OFFSET(Report!$A$4,ROW($D14)-ROW($D$9),0,1,1)))))</f>
        <v>IS-345</v>
      </c>
      <c r="B14" s="51" t="n">
        <f aca="false">IF(LEN($A14)&gt;1,-SUMPRODUCT((Journal=$B$4)*(Account=$A14)*(AmountExcl)),"")</f>
        <v>257.739130434783</v>
      </c>
      <c r="C14" s="49" t="str">
        <f aca="true">IF(ISNA(VLOOKUP($A14,AccountNo,2,0))=TRUE(),"",VLOOKUP($A14,AccountNo,2,0))</f>
        <v>Office Expenses</v>
      </c>
    </row>
    <row r="15" s="19" customFormat="true" ht="15.75" hidden="false" customHeight="true" outlineLevel="0" collapsed="false">
      <c r="A15" s="49" t="str">
        <f aca="true">IF(ROW($D15)-ROW($D$9)&gt;COUNTA(OFFSET(Report!$B$4,1,0,ROW(Report!$B$17)-ROW(Report!$B$4)-1,1)),"",IF(OFFSET(Report!$A$4,ROW($D15)-ROW($D$9),0,1,1)="BANK","",IF(OFFSET(Report!$A$4,ROW($D15)-ROW($D$9),0,1,1)="TAX1","",IF(OFFSET(Report!$A$4,ROW($D15)-ROW($D$9),0,1,1)="TAX2","",OFFSET(Report!$A$4,ROW($D15)-ROW($D$9),0,1,1)))))</f>
        <v>IS-355</v>
      </c>
      <c r="B15" s="51" t="n">
        <f aca="false">IF(LEN($A15)&gt;1,-SUMPRODUCT((Journal=$B$4)*(Account=$A15)*(AmountExcl)),"")</f>
        <v>20.8173913043478</v>
      </c>
      <c r="C15" s="49" t="str">
        <f aca="true">IF(ISNA(VLOOKUP($A15,AccountNo,2,0))=TRUE(),"",VLOOKUP($A15,AccountNo,2,0))</f>
        <v>Postage</v>
      </c>
    </row>
    <row r="16" s="19" customFormat="true" ht="15.75" hidden="false" customHeight="true" outlineLevel="0" collapsed="false">
      <c r="A16" s="49" t="str">
        <f aca="true">IF(ROW($D16)-ROW($D$9)&gt;COUNTA(OFFSET(Report!$B$4,1,0,ROW(Report!$B$17)-ROW(Report!$B$4)-1,1)),"",IF(OFFSET(Report!$A$4,ROW($D16)-ROW($D$9),0,1,1)="BANK","",IF(OFFSET(Report!$A$4,ROW($D16)-ROW($D$9),0,1,1)="TAX1","",IF(OFFSET(Report!$A$4,ROW($D16)-ROW($D$9),0,1,1)="TAX2","",OFFSET(Report!$A$4,ROW($D16)-ROW($D$9),0,1,1)))))</f>
        <v>IS-365</v>
      </c>
      <c r="B16" s="51" t="n">
        <f aca="false">IF(LEN($A16)&gt;1,-SUMPRODUCT((Journal=$B$4)*(Account=$A16)*(AmountExcl)),"")</f>
        <v>342</v>
      </c>
      <c r="C16" s="49" t="str">
        <f aca="true">IF(ISNA(VLOOKUP($A16,AccountNo,2,0))=TRUE(),"",VLOOKUP($A16,AccountNo,2,0))</f>
        <v>Cash Wages</v>
      </c>
    </row>
    <row r="17" s="19" customFormat="true" ht="15.75" hidden="false" customHeight="true" outlineLevel="0" collapsed="false">
      <c r="A17" s="49" t="str">
        <f aca="true">IF(ROW($D17)-ROW($D$9)&gt;COUNTA(OFFSET(Report!$B$4,1,0,ROW(Report!$B$17)-ROW(Report!$B$4)-1,1)),"",IF(OFFSET(Report!$A$4,ROW($D17)-ROW($D$9),0,1,1)="BANK","",IF(OFFSET(Report!$A$4,ROW($D17)-ROW($D$9),0,1,1)="TAX1","",IF(OFFSET(Report!$A$4,ROW($D17)-ROW($D$9),0,1,1)="TAX2","",OFFSET(Report!$A$4,ROW($D17)-ROW($D$9),0,1,1)))))</f>
        <v>IS-370</v>
      </c>
      <c r="B17" s="51" t="n">
        <f aca="false">IF(LEN($A17)&gt;1,-SUMPRODUCT((Journal=$B$4)*(Account=$A17)*(AmountExcl)),"")</f>
        <v>-0</v>
      </c>
      <c r="C17" s="49" t="str">
        <f aca="true">IF(ISNA(VLOOKUP($A17,AccountNo,2,0))=TRUE(),"",VLOOKUP($A17,AccountNo,2,0))</f>
        <v>Stationery</v>
      </c>
    </row>
    <row r="18" s="19" customFormat="true" ht="15.75" hidden="false" customHeight="true" outlineLevel="0" collapsed="false">
      <c r="A18" s="49" t="str">
        <f aca="true">IF(ROW($D18)-ROW($D$9)&gt;COUNTA(OFFSET(Report!$B$4,1,0,ROW(Report!$B$17)-ROW(Report!$B$4)-1,1)),"",IF(OFFSET(Report!$A$4,ROW($D18)-ROW($D$9),0,1,1)="BANK","",IF(OFFSET(Report!$A$4,ROW($D18)-ROW($D$9),0,1,1)="TAX1","",IF(OFFSET(Report!$A$4,ROW($D18)-ROW($D$9),0,1,1)="TAX2","",OFFSET(Report!$A$4,ROW($D18)-ROW($D$9),0,1,1)))))</f>
        <v>IS-390</v>
      </c>
      <c r="B18" s="51" t="n">
        <f aca="false">IF(LEN($A18)&gt;1,-SUMPRODUCT((Journal=$B$4)*(Account=$A18)*(AmountExcl)),"")</f>
        <v>-0</v>
      </c>
      <c r="C18" s="49" t="str">
        <f aca="true">IF(ISNA(VLOOKUP($A18,AccountNo,2,0))=TRUE(),"",VLOOKUP($A18,AccountNo,2,0))</f>
        <v>Travelling &amp; Accommodation</v>
      </c>
    </row>
    <row r="19" s="19" customFormat="true" ht="15.75" hidden="false" customHeight="true" outlineLevel="0" collapsed="false">
      <c r="A19" s="49" t="str">
        <f aca="true">IF(ROW($D19)-ROW($D$9)&gt;COUNTA(OFFSET(Report!$B$4,1,0,ROW(Report!$B$17)-ROW(Report!$B$4)-1,1)),"",IF(OFFSET(Report!$A$4,ROW($D19)-ROW($D$9),0,1,1)="BANK","",IF(OFFSET(Report!$A$4,ROW($D19)-ROW($D$9),0,1,1)="TAX1","",IF(OFFSET(Report!$A$4,ROW($D19)-ROW($D$9),0,1,1)="TAX2","",OFFSET(Report!$A$4,ROW($D19)-ROW($D$9),0,1,1)))))</f>
        <v/>
      </c>
      <c r="B19" s="51" t="str">
        <f aca="false">IF(LEN($A19)&gt;1,-SUMPRODUCT((Journal=$B$4)*(Account=$A19)*(AmountExcl)),"")</f>
        <v/>
      </c>
      <c r="C19" s="49" t="str">
        <f aca="true">IF(ISNA(VLOOKUP($A19,AccountNo,2,0))=TRUE(),"",VLOOKUP($A19,AccountNo,2,0))</f>
        <v/>
      </c>
    </row>
    <row r="20" customFormat="false" ht="15.75" hidden="false" customHeight="true" outlineLevel="0" collapsed="false">
      <c r="A20" s="49" t="str">
        <f aca="true">IF(ROW($D20)-ROW($D$9)&gt;COUNTA(OFFSET(Report!$B$4,1,0,ROW(Report!$B$17)-ROW(Report!$B$4)-1,1)),"",IF(OFFSET(Report!$A$4,ROW($D20)-ROW($D$9),0,1,1)="BANK","",IF(OFFSET(Report!$A$4,ROW($D20)-ROW($D$9),0,1,1)="TAX1","",IF(OFFSET(Report!$A$4,ROW($D20)-ROW($D$9),0,1,1)="TAX2","",OFFSET(Report!$A$4,ROW($D20)-ROW($D$9),0,1,1)))))</f>
        <v/>
      </c>
      <c r="B20" s="51" t="str">
        <f aca="false">IF(LEN($A20)&gt;1,-SUMPRODUCT((Journal=$B$4)*(Account=$A20)*(AmountExcl)),"")</f>
        <v/>
      </c>
      <c r="C20" s="49" t="str">
        <f aca="true">IF(ISNA(VLOOKUP($A20,AccountNo,2,0))=TRUE(),"",VLOOKUP($A20,AccountNo,2,0))</f>
        <v/>
      </c>
    </row>
    <row r="21" customFormat="false" ht="15.75" hidden="false" customHeight="true" outlineLevel="0" collapsed="false">
      <c r="A21" s="49" t="str">
        <f aca="true">IF(ROW($D21)-ROW($D$9)&gt;COUNTA(OFFSET(Report!$B$4,1,0,ROW(Report!$B$17)-ROW(Report!$B$4)-1,1)),"",IF(OFFSET(Report!$A$4,ROW($D21)-ROW($D$9),0,1,1)="BANK","",IF(OFFSET(Report!$A$4,ROW($D21)-ROW($D$9),0,1,1)="TAX1","",IF(OFFSET(Report!$A$4,ROW($D21)-ROW($D$9),0,1,1)="TAX2","",OFFSET(Report!$A$4,ROW($D21)-ROW($D$9),0,1,1)))))</f>
        <v/>
      </c>
      <c r="B21" s="51" t="str">
        <f aca="false">IF(LEN($A21)&gt;1,-SUMPRODUCT((Journal=$B$4)*(Account=$A21)*(AmountExcl)),"")</f>
        <v/>
      </c>
      <c r="C21" s="49" t="str">
        <f aca="true">IF(ISNA(VLOOKUP($A21,AccountNo,2,0))=TRUE(),"",VLOOKUP($A21,AccountNo,2,0))</f>
        <v/>
      </c>
    </row>
    <row r="22" customFormat="false" ht="15.75" hidden="false" customHeight="true" outlineLevel="0" collapsed="false">
      <c r="A22" s="49" t="str">
        <f aca="true">IF(ROW($D22)-ROW($D$9)&gt;COUNTA(OFFSET(Report!$B$4,1,0,ROW(Report!$B$17)-ROW(Report!$B$4)-1,1)),"",IF(OFFSET(Report!$A$4,ROW($D22)-ROW($D$9),0,1,1)="BANK","",IF(OFFSET(Report!$A$4,ROW($D22)-ROW($D$9),0,1,1)="TAX1","",IF(OFFSET(Report!$A$4,ROW($D22)-ROW($D$9),0,1,1)="TAX2","",OFFSET(Report!$A$4,ROW($D22)-ROW($D$9),0,1,1)))))</f>
        <v/>
      </c>
      <c r="B22" s="51" t="str">
        <f aca="false">IF(LEN($A22)&gt;1,-SUMPRODUCT((Journal=$B$4)*(Account=$A22)*(AmountExcl)),"")</f>
        <v/>
      </c>
      <c r="C22" s="49" t="str">
        <f aca="true">IF(ISNA(VLOOKUP($A22,AccountNo,2,0))=TRUE(),"",VLOOKUP($A22,AccountNo,2,0))</f>
        <v/>
      </c>
    </row>
    <row r="23" customFormat="false" ht="15.75" hidden="false" customHeight="true" outlineLevel="0" collapsed="false">
      <c r="A23" s="49" t="str">
        <f aca="true">IF(ROW($D23)-ROW($D$9)&gt;COUNTA(OFFSET(Report!$B$4,1,0,ROW(Report!$B$17)-ROW(Report!$B$4)-1,1)),"",IF(OFFSET(Report!$A$4,ROW($D23)-ROW($D$9),0,1,1)="BANK","",IF(OFFSET(Report!$A$4,ROW($D23)-ROW($D$9),0,1,1)="TAX1","",IF(OFFSET(Report!$A$4,ROW($D23)-ROW($D$9),0,1,1)="TAX2","",OFFSET(Report!$A$4,ROW($D23)-ROW($D$9),0,1,1)))))</f>
        <v/>
      </c>
      <c r="B23" s="51" t="str">
        <f aca="false">IF(LEN($A23)&gt;1,-SUMPRODUCT((Journal=$B$4)*(Account=$A23)*(AmountExcl)),"")</f>
        <v/>
      </c>
      <c r="C23" s="49" t="str">
        <f aca="true">IF(ISNA(VLOOKUP($A23,AccountNo,2,0))=TRUE(),"",VLOOKUP($A23,AccountNo,2,0))</f>
        <v/>
      </c>
    </row>
    <row r="24" customFormat="false" ht="15.75" hidden="false" customHeight="true" outlineLevel="0" collapsed="false">
      <c r="A24" s="49" t="str">
        <f aca="true">IF(ROW($D24)-ROW($D$9)&gt;COUNTA(OFFSET(Report!$B$4,1,0,ROW(Report!$B$17)-ROW(Report!$B$4)-1,1)),"",IF(OFFSET(Report!$A$4,ROW($D24)-ROW($D$9),0,1,1)="BANK","",IF(OFFSET(Report!$A$4,ROW($D24)-ROW($D$9),0,1,1)="TAX1","",IF(OFFSET(Report!$A$4,ROW($D24)-ROW($D$9),0,1,1)="TAX2","",OFFSET(Report!$A$4,ROW($D24)-ROW($D$9),0,1,1)))))</f>
        <v/>
      </c>
      <c r="B24" s="51" t="str">
        <f aca="false">IF(LEN($A24)&gt;1,-SUMPRODUCT((Journal=$B$4)*(Account=$A24)*(AmountExcl)),"")</f>
        <v/>
      </c>
      <c r="C24" s="49" t="str">
        <f aca="true">IF(ISNA(VLOOKUP($A24,AccountNo,2,0))=TRUE(),"",VLOOKUP($A24,AccountNo,2,0))</f>
        <v/>
      </c>
    </row>
    <row r="25" customFormat="false" ht="15.75" hidden="false" customHeight="true" outlineLevel="0" collapsed="false">
      <c r="A25" s="49" t="str">
        <f aca="true">IF(ROW($D25)-ROW($D$9)&gt;COUNTA(OFFSET(Report!$B$4,1,0,ROW(Report!$B$17)-ROW(Report!$B$4)-1,1)),"",IF(OFFSET(Report!$A$4,ROW($D25)-ROW($D$9),0,1,1)="BANK","",IF(OFFSET(Report!$A$4,ROW($D25)-ROW($D$9),0,1,1)="TAX1","",IF(OFFSET(Report!$A$4,ROW($D25)-ROW($D$9),0,1,1)="TAX2","",OFFSET(Report!$A$4,ROW($D25)-ROW($D$9),0,1,1)))))</f>
        <v/>
      </c>
      <c r="B25" s="51" t="str">
        <f aca="false">IF(LEN($A25)&gt;1,-SUMPRODUCT((Journal=$B$4)*(Account=$A25)*(AmountExcl)),"")</f>
        <v/>
      </c>
      <c r="C25" s="49" t="str">
        <f aca="true">IF(ISNA(VLOOKUP($A25,AccountNo,2,0))=TRUE(),"",VLOOKUP($A25,AccountNo,2,0))</f>
        <v/>
      </c>
    </row>
    <row r="26" customFormat="false" ht="15.75" hidden="false" customHeight="true" outlineLevel="0" collapsed="false">
      <c r="A26" s="49" t="str">
        <f aca="true">IF(ROW($D26)-ROW($D$9)&gt;COUNTA(OFFSET(Report!$B$4,1,0,ROW(Report!$B$17)-ROW(Report!$B$4)-1,1)),"",IF(OFFSET(Report!$A$4,ROW($D26)-ROW($D$9),0,1,1)="BANK","",IF(OFFSET(Report!$A$4,ROW($D26)-ROW($D$9),0,1,1)="TAX1","",IF(OFFSET(Report!$A$4,ROW($D26)-ROW($D$9),0,1,1)="TAX2","",OFFSET(Report!$A$4,ROW($D26)-ROW($D$9),0,1,1)))))</f>
        <v/>
      </c>
      <c r="B26" s="51" t="str">
        <f aca="false">IF(LEN($A26)&gt;1,-SUMPRODUCT((Journal=$B$4)*(Account=$A26)*(AmountExcl)),"")</f>
        <v/>
      </c>
      <c r="C26" s="49" t="str">
        <f aca="true">IF(ISNA(VLOOKUP($A26,AccountNo,2,0))=TRUE(),"",VLOOKUP($A26,AccountNo,2,0))</f>
        <v/>
      </c>
    </row>
    <row r="27" customFormat="false" ht="15.75" hidden="false" customHeight="true" outlineLevel="0" collapsed="false">
      <c r="A27" s="49" t="str">
        <f aca="true">IF(ROW($D27)-ROW($D$9)&gt;COUNTA(OFFSET(Report!$B$4,1,0,ROW(Report!$B$17)-ROW(Report!$B$4)-1,1)),"",IF(OFFSET(Report!$A$4,ROW($D27)-ROW($D$9),0,1,1)="BANK","",IF(OFFSET(Report!$A$4,ROW($D27)-ROW($D$9),0,1,1)="TAX1","",IF(OFFSET(Report!$A$4,ROW($D27)-ROW($D$9),0,1,1)="TAX2","",OFFSET(Report!$A$4,ROW($D27)-ROW($D$9),0,1,1)))))</f>
        <v/>
      </c>
      <c r="B27" s="51" t="str">
        <f aca="false">IF(LEN($A27)&gt;1,-SUMPRODUCT((Journal=$B$4)*(Account=$A27)*(AmountExcl)),"")</f>
        <v/>
      </c>
      <c r="C27" s="49" t="str">
        <f aca="true">IF(ISNA(VLOOKUP($A27,AccountNo,2,0))=TRUE(),"",VLOOKUP($A27,AccountNo,2,0))</f>
        <v/>
      </c>
    </row>
    <row r="28" customFormat="false" ht="15.75" hidden="false" customHeight="true" outlineLevel="0" collapsed="false">
      <c r="A28" s="49" t="str">
        <f aca="true">IF(ROW($D28)-ROW($D$9)&gt;COUNTA(OFFSET(Report!$B$4,1,0,ROW(Report!$B$17)-ROW(Report!$B$4)-1,1)),"",IF(OFFSET(Report!$A$4,ROW($D28)-ROW($D$9),0,1,1)="BANK","",IF(OFFSET(Report!$A$4,ROW($D28)-ROW($D$9),0,1,1)="TAX1","",IF(OFFSET(Report!$A$4,ROW($D28)-ROW($D$9),0,1,1)="TAX2","",OFFSET(Report!$A$4,ROW($D28)-ROW($D$9),0,1,1)))))</f>
        <v/>
      </c>
      <c r="B28" s="51" t="str">
        <f aca="false">IF(LEN($A28)&gt;1,-SUMPRODUCT((Journal=$B$4)*(Account=$A28)*(AmountExcl)),"")</f>
        <v/>
      </c>
      <c r="C28" s="49" t="str">
        <f aca="true">IF(ISNA(VLOOKUP($A28,AccountNo,2,0))=TRUE(),"",VLOOKUP($A28,AccountNo,2,0))</f>
        <v/>
      </c>
    </row>
    <row r="29" customFormat="false" ht="15.75" hidden="false" customHeight="true" outlineLevel="0" collapsed="false">
      <c r="A29" s="49" t="str">
        <f aca="true">IF(ROW($D29)-ROW($D$9)&gt;COUNTA(OFFSET(Report!$B$4,1,0,ROW(Report!$B$17)-ROW(Report!$B$4)-1,1)),"",IF(OFFSET(Report!$A$4,ROW($D29)-ROW($D$9),0,1,1)="BANK","",IF(OFFSET(Report!$A$4,ROW($D29)-ROW($D$9),0,1,1)="TAX1","",IF(OFFSET(Report!$A$4,ROW($D29)-ROW($D$9),0,1,1)="TAX2","",OFFSET(Report!$A$4,ROW($D29)-ROW($D$9),0,1,1)))))</f>
        <v/>
      </c>
      <c r="B29" s="51" t="str">
        <f aca="false">IF(LEN($A29)&gt;1,-SUMPRODUCT((Journal=$B$4)*(Account=$A29)*(AmountExcl)),"")</f>
        <v/>
      </c>
      <c r="C29" s="49" t="str">
        <f aca="true">IF(ISNA(VLOOKUP($A29,AccountNo,2,0))=TRUE(),"",VLOOKUP($A29,AccountNo,2,0))</f>
        <v/>
      </c>
    </row>
  </sheetData>
  <printOptions headings="false" gridLines="false" gridLinesSet="true" horizontalCentered="false" verticalCentered="false"/>
  <pageMargins left="0.551388888888889" right="0.551388888888889" top="0.590277777777778" bottom="0.590972222222222" header="0.511811023622047" footer="0.315277777777778"/>
  <pageSetup paperSize="9" scale="100" fitToWidth="1" fitToHeight="1" pageOrder="downThenOver" orientation="portrait" blackAndWhite="false" draft="false" cellComments="none" horizontalDpi="300" verticalDpi="300" copies="1"/>
  <headerFooter differentFirst="false" differentOddEven="false">
    <oddHeader/>
    <oddFooter>&amp;CPage &amp;P of &amp;N</oddFooter>
  </headerFooter>
  <drawing r:id="rId1"/>
  <tableParts>
    <tablePart r:id="rId2"/>
  </tableParts>
</worksheet>
</file>

<file path=customUI/customUI.xml><?xml version="1.0" encoding="utf-8"?>
<customUI xmlns="http://schemas.microsoft.com/office/2006/01/customui">
  <commands>
    <command idMso="FileSave" enabled="false"/>
    <command idMso="FileSaveAs" enabled="false"/>
    <command idMso="FileSaveAsMenu" enabled="false"/>
    <command idMso="FileSaveAsOtherFormats" enabled="false"/>
    <command idMso="FilePrintMenu" enabled="false"/>
    <command idMso="FilePrint" enabled="false"/>
    <command idMso="FilePrintQuick" enabled="false"/>
    <command idMso="FilePrintPreview" enabled="false"/>
    <command idMso="PageSetupPageDialog" enabled="false"/>
    <command idMso="FileSendMenu" enabled="false"/>
    <command idMso="ReviewSendForReview" enabled="false"/>
    <command idMso="SendCopySendNow" enabled="false"/>
    <command idMso="SendCopyToMailRecipient" enabled="false"/>
  </commands>
</customUI>
</file>

<file path=customUI/customUI14.xml><?xml version="1.0" encoding="utf-8"?>
<customUI xmlns="http://schemas.microsoft.com/office/2009/07/customui">
  <commands>
    <command idMso="FileSave" enabled="false"/>
    <command idMso="FileSaveAs" enabled="false"/>
    <command idMso="FileSaveAsMenu" enabled="false"/>
    <command idMso="FileSaveAsOtherFormats" enabled="false"/>
    <command idMso="FilePrintMenu" enabled="false"/>
    <command idMso="FilePrintQuick" enabled="false"/>
    <command idMso="FilePrintPreview" enabled="false"/>
    <command idMso="PrintPreviewAndPrint" enabled="false"/>
    <command idMso="GroupPrintPreviewPrint" enabled="false"/>
    <command idMso="FileSendMenu" enabled="false"/>
    <command idMso="ReviewSendForReview" enabled="false"/>
    <command idMso="SendCopySendNow" enabled="false"/>
    <command idMso="SendCopyToMailRecipient" enabled="false"/>
  </commands>
  <backstage>
    <tab idMso="TabShare" visible="false"/>
    <tab idMso="TabPrint" visible="false"/>
    <tab idMso="TabPublish" visible="false"/>
    <tab idMso="Publish2Tab" visible="false"/>
    <tab idMso="TabSave" visible="false"/>
  </backstage>
</customUI>
</file>

<file path=docProps/app.xml><?xml version="1.0" encoding="utf-8"?>
<Properties xmlns="http://schemas.openxmlformats.org/officeDocument/2006/extended-properties" xmlns:vt="http://schemas.openxmlformats.org/officeDocument/2006/docPropsVTypes">
  <Template/>
  <TotalTime>0</TotalTime>
  <Application>LibreOffice/7.3.7.2$Linux_X86_64 LibreOffice_project/e114eadc50a9ff8d8c8a0567d6da8f454beeb84f</Application>
  <AppVersion>15.0000</AppVersion>
  <Company>Excel Skills International</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category>Excel 2007+</cp:category>
  <cp:contentStatus>Version 2.0</cp:contentStatus>
  <dcterms:created xsi:type="dcterms:W3CDTF">2010-05-04T10:58:44Z</dcterms:created>
  <dc:creator>Excel Skills International</dc:creator>
  <dc:description/>
  <cp:keywords>petty cash</cp:keywords>
  <dc:language>en-US</dc:language>
  <cp:lastModifiedBy>Wilhelm</cp:lastModifiedBy>
  <cp:lastPrinted>2021-02-05T09:20:22Z</cp:lastPrinted>
  <dcterms:modified xsi:type="dcterms:W3CDTF">2021-05-31T18:47:13Z</dcterms:modified>
  <cp:revision>0</cp:revision>
  <dc:subject>Petty Cash</dc:subject>
  <dc:title>Petty Cash Template - Excel Skills</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901592e7-6653-40bc-858f-9e4528f28aad</vt:lpwstr>
  </property>
</Properties>
</file>