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VCS\2021.2\Demos.Win\SpreadsheetDemos\Data\"/>
    </mc:Choice>
  </mc:AlternateContent>
  <xr:revisionPtr revIDLastSave="0" documentId="13_ncr:1_{44E25F6A-949E-4ADE-BFA1-64D9124B2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eakeven Analysis" sheetId="1" r:id="rId1"/>
    <sheet name="Financial Statement" sheetId="2" r:id="rId2"/>
    <sheet name="Breakdown of Revenue" sheetId="3" r:id="rId3"/>
  </sheets>
  <definedNames>
    <definedName name="_xlchart.v1.0" hidden="1">'Financial Statement'!$N$2:$N$14</definedName>
    <definedName name="_xlchart.v1.1" hidden="1">'Financial Statement'!$O$2:$O$14</definedName>
    <definedName name="_xlchart.v1.2" hidden="1">'Breakdown of Revenue'!$N$3:$P$30</definedName>
    <definedName name="_xlchart.v1.3" hidden="1">'Breakdown of Revenue'!$Q$2</definedName>
    <definedName name="_xlchart.v1.4" hidden="1">'Breakdown of Revenue'!$Q$3:$Q$30</definedName>
    <definedName name="Breakeven_point">'Breakeven Analysis'!$C$26</definedName>
    <definedName name="Company_name">'Breakeven Analysis'!#REF!</definedName>
    <definedName name="Fixed_costs">'Breakeven Analysis'!$C$19:$C$23</definedName>
    <definedName name="Gross_margin">'Breakeven Analysis'!$C$17</definedName>
    <definedName name="Net_profit">'Breakeven Analysis'!$C$25</definedName>
    <definedName name="Sales_price_unit">'Breakeven Analysis'!$C$5</definedName>
    <definedName name="Sales_volume_units">'Breakeven Analysis'!$C$6</definedName>
    <definedName name="TemplatePrintArea">'Breakeven Analysis'!$B$2:$F$5</definedName>
    <definedName name="Total_fixed">'Breakeven Analysis'!$C$24</definedName>
    <definedName name="Total_Sales">'Breakeven Analysis'!$C$7</definedName>
    <definedName name="Total_variable">'Breakeven Analysis'!$C$15</definedName>
    <definedName name="Unit_contrib_margin">'Breakeven Analysis'!$C$16</definedName>
    <definedName name="Variable_cost_unit">'Breakeven Analysis'!$C$14</definedName>
    <definedName name="Variable_costs_unit">'Breakeven Analysis'!$C$9:$C$13</definedName>
    <definedName name="Variable_Unit_Cost">'Breakeven Analysis'!$C$14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2" l="1"/>
  <c r="O8" i="2" s="1"/>
  <c r="O12" i="2" s="1"/>
  <c r="O14" i="2" s="1"/>
  <c r="M29" i="1"/>
  <c r="L29" i="1"/>
  <c r="K29" i="1"/>
  <c r="J29" i="1"/>
  <c r="I29" i="1"/>
  <c r="H29" i="1"/>
  <c r="G29" i="1"/>
  <c r="F29" i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C24" i="1"/>
  <c r="I30" i="1" s="1"/>
  <c r="C14" i="1"/>
  <c r="C7" i="1"/>
  <c r="C33" i="1" l="1"/>
  <c r="M33" i="1"/>
  <c r="F31" i="1"/>
  <c r="D33" i="1"/>
  <c r="E33" i="1"/>
  <c r="F33" i="1"/>
  <c r="G33" i="1"/>
  <c r="H33" i="1"/>
  <c r="I33" i="1"/>
  <c r="J33" i="1"/>
  <c r="K33" i="1"/>
  <c r="L33" i="1"/>
  <c r="J30" i="1"/>
  <c r="G31" i="1"/>
  <c r="C30" i="1"/>
  <c r="K30" i="1"/>
  <c r="H31" i="1"/>
  <c r="C16" i="1"/>
  <c r="C26" i="1" s="1"/>
  <c r="D30" i="1"/>
  <c r="L30" i="1"/>
  <c r="I31" i="1"/>
  <c r="I32" i="1" s="1"/>
  <c r="E30" i="1"/>
  <c r="M30" i="1"/>
  <c r="J31" i="1"/>
  <c r="F30" i="1"/>
  <c r="C31" i="1"/>
  <c r="K31" i="1"/>
  <c r="C15" i="1"/>
  <c r="C17" i="1" s="1"/>
  <c r="C25" i="1" s="1"/>
  <c r="G30" i="1"/>
  <c r="D31" i="1"/>
  <c r="L31" i="1"/>
  <c r="H30" i="1"/>
  <c r="E31" i="1"/>
  <c r="M31" i="1"/>
  <c r="I34" i="1" l="1"/>
  <c r="C32" i="1"/>
  <c r="C34" i="1" s="1"/>
  <c r="H32" i="1"/>
  <c r="H34" i="1" s="1"/>
  <c r="F32" i="1"/>
  <c r="F34" i="1" s="1"/>
  <c r="M32" i="1"/>
  <c r="M34" i="1" s="1"/>
  <c r="E32" i="1"/>
  <c r="E34" i="1" s="1"/>
  <c r="J32" i="1"/>
  <c r="J34" i="1" s="1"/>
  <c r="G32" i="1"/>
  <c r="G34" i="1" s="1"/>
  <c r="L32" i="1"/>
  <c r="L34" i="1" s="1"/>
  <c r="D32" i="1"/>
  <c r="D34" i="1" s="1"/>
  <c r="K32" i="1"/>
  <c r="K34" i="1" s="1"/>
</calcChain>
</file>

<file path=xl/sharedStrings.xml><?xml version="1.0" encoding="utf-8"?>
<sst xmlns="http://schemas.openxmlformats.org/spreadsheetml/2006/main" count="94" uniqueCount="90">
  <si>
    <t>BREAKEVEN ANALYSIS</t>
  </si>
  <si>
    <t>Developer Express Inc.</t>
  </si>
  <si>
    <t>Amounts shown in U.S. dollars</t>
  </si>
  <si>
    <t>SALES</t>
  </si>
  <si>
    <t>Sales price per unit</t>
  </si>
  <si>
    <t>Sales volume per period (units)</t>
  </si>
  <si>
    <t>Total sales</t>
  </si>
  <si>
    <t>VARIABLE COSTS</t>
  </si>
  <si>
    <t>Commission per unit</t>
  </si>
  <si>
    <t>Direct material per unit</t>
  </si>
  <si>
    <t>Shipping per unit</t>
  </si>
  <si>
    <t>Supplies per unit</t>
  </si>
  <si>
    <t>Other variable costs per unit</t>
  </si>
  <si>
    <t>Variable costs per unit</t>
  </si>
  <si>
    <t>Total variable costs</t>
  </si>
  <si>
    <t>Unit contribution margin</t>
  </si>
  <si>
    <t>Gross margin</t>
  </si>
  <si>
    <t>FIXED COSTS PER PERIOD</t>
  </si>
  <si>
    <t>Administrative costs</t>
  </si>
  <si>
    <t>Insurance</t>
  </si>
  <si>
    <t>Property tax</t>
  </si>
  <si>
    <t>Rent</t>
  </si>
  <si>
    <t>Other fixed costs</t>
  </si>
  <si>
    <t>Total fixed costs per period</t>
  </si>
  <si>
    <t>Net profit (loss)</t>
  </si>
  <si>
    <t>Results breakeven point (units):</t>
  </si>
  <si>
    <t>Fixed costs per period</t>
  </si>
  <si>
    <t>Variable costs</t>
  </si>
  <si>
    <t>Total costs</t>
  </si>
  <si>
    <t>Gross Revenue</t>
  </si>
  <si>
    <t>Rev Adjustments</t>
  </si>
  <si>
    <t>Net Revenue</t>
  </si>
  <si>
    <t>Inventory</t>
  </si>
  <si>
    <t>Merchandising</t>
  </si>
  <si>
    <t>Other sales costs</t>
  </si>
  <si>
    <t>Gross Income</t>
  </si>
  <si>
    <t>Staff</t>
  </si>
  <si>
    <t>Marketing</t>
  </si>
  <si>
    <t>Facilities &amp; Ins.</t>
  </si>
  <si>
    <t>Operating Income</t>
  </si>
  <si>
    <t>Taxes</t>
  </si>
  <si>
    <t>Net Income</t>
  </si>
  <si>
    <t>Arts &amp; Photography</t>
  </si>
  <si>
    <t xml:space="preserve"> How-to Crafts </t>
  </si>
  <si>
    <t xml:space="preserve"> Coffee-table </t>
  </si>
  <si>
    <t xml:space="preserve"> Photography </t>
  </si>
  <si>
    <t>Children's Books</t>
  </si>
  <si>
    <t xml:space="preserve"> Baby Books </t>
  </si>
  <si>
    <t xml:space="preserve"> Age 3-5</t>
  </si>
  <si>
    <t xml:space="preserve"> 1st Readers </t>
  </si>
  <si>
    <t xml:space="preserve"> ABCs </t>
  </si>
  <si>
    <t xml:space="preserve"> Tolstoy for Tots </t>
  </si>
  <si>
    <t xml:space="preserve"> Age 6-8 </t>
  </si>
  <si>
    <t xml:space="preserve"> Pre-Teen &amp; Teen </t>
  </si>
  <si>
    <t>Computers &amp; Internet</t>
  </si>
  <si>
    <t xml:space="preserve"> Troubleshooting </t>
  </si>
  <si>
    <t>Mystery</t>
  </si>
  <si>
    <t xml:space="preserve"> Crime </t>
  </si>
  <si>
    <t xml:space="preserve"> Fiction </t>
  </si>
  <si>
    <t xml:space="preserve"> True Crime </t>
  </si>
  <si>
    <t xml:space="preserve"> Spy </t>
  </si>
  <si>
    <t xml:space="preserve"> True Spy </t>
  </si>
  <si>
    <t>Nonfiction</t>
  </si>
  <si>
    <t xml:space="preserve"> Health </t>
  </si>
  <si>
    <t xml:space="preserve"> Diet </t>
  </si>
  <si>
    <t xml:space="preserve"> Fitness </t>
  </si>
  <si>
    <t xml:space="preserve"> History </t>
  </si>
  <si>
    <t>Magazine</t>
  </si>
  <si>
    <t xml:space="preserve"> Fashion </t>
  </si>
  <si>
    <t xml:space="preserve"> Women's </t>
  </si>
  <si>
    <t xml:space="preserve"> Men's </t>
  </si>
  <si>
    <t xml:space="preserve"> Home </t>
  </si>
  <si>
    <t xml:space="preserve"> Other </t>
  </si>
  <si>
    <t xml:space="preserve"> Sports </t>
  </si>
  <si>
    <t xml:space="preserve"> Sport's Illustrated </t>
  </si>
  <si>
    <t xml:space="preserve"> MMA </t>
  </si>
  <si>
    <t>Romance</t>
  </si>
  <si>
    <t xml:space="preserve"> Break up </t>
  </si>
  <si>
    <t xml:space="preserve"> Teen </t>
  </si>
  <si>
    <t xml:space="preserve"> Young Adult </t>
  </si>
  <si>
    <t xml:space="preserve"> Audiobooks </t>
  </si>
  <si>
    <t xml:space="preserve"> Make Up </t>
  </si>
  <si>
    <t>Science Fiction &amp; Fantasy</t>
  </si>
  <si>
    <t xml:space="preserve"> Apocalyptic </t>
  </si>
  <si>
    <t xml:space="preserve"> Comics </t>
  </si>
  <si>
    <t>SALES VOLUME ANALYSIS</t>
  </si>
  <si>
    <t>GENRE</t>
  </si>
  <si>
    <t>SUB-GENRE</t>
  </si>
  <si>
    <t>TOPIC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</si>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</sst>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_ ;[Red]\-#,##0\ "/>
    <numFmt numFmtId="165" formatCode="#,##0.00_ ;[Red]\-#,##0.00\ "/>
  </numFmts>
  <fonts count="17" x14ac:knownFonts="1">
    <font>
      <sz val="10"/>
      <color theme="1" tint="0.1498764000366222"/>
      <name val="Calibri"/>
      <family val="1"/>
      <scheme val="minor"/>
    </font>
    <font>
      <sz val="36"/>
      <color theme="4" tint="-0.24994659260841701"/>
      <name val="Cambria"/>
      <family val="1"/>
      <charset val="204"/>
      <scheme val="major"/>
    </font>
    <font>
      <sz val="16"/>
      <color theme="3"/>
      <name val="Cambria"/>
      <family val="1"/>
      <charset val="204"/>
      <scheme val="major"/>
    </font>
    <font>
      <b/>
      <sz val="11"/>
      <color theme="3"/>
      <name val="Cambria"/>
      <family val="1"/>
      <charset val="204"/>
      <scheme val="maj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36"/>
      <color theme="4" tint="-0.24994659260841701"/>
      <name val="Calibri"/>
      <family val="2"/>
      <scheme val="minor"/>
    </font>
    <font>
      <sz val="10"/>
      <color theme="1" tint="0.149876400036622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rgb="FF4E4E4E"/>
      <name val="Calibri"/>
      <family val="2"/>
      <scheme val="minor"/>
    </font>
    <font>
      <sz val="11"/>
      <color rgb="FF272727"/>
      <name val="Calibri"/>
      <family val="2"/>
      <scheme val="minor"/>
    </font>
    <font>
      <b/>
      <sz val="11"/>
      <color rgb="FF4E4E4E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1498764000366222"/>
      <name val="Calibri"/>
      <family val="2"/>
      <scheme val="minor"/>
    </font>
    <font>
      <b/>
      <sz val="11"/>
      <color theme="1" tint="0.1498764000366222"/>
      <name val="Calibri"/>
      <family val="2"/>
      <scheme val="minor"/>
    </font>
    <font>
      <sz val="32"/>
      <color theme="1" tint="0.34998626667073579"/>
      <name val="Calibri Light"/>
      <family val="2"/>
    </font>
    <font>
      <b/>
      <sz val="14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1" applyNumberFormat="0" applyFill="0" applyProtection="0">
      <alignment vertical="center"/>
    </xf>
    <xf numFmtId="0" fontId="2" fillId="0" borderId="0" applyNumberFormat="0" applyFill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6" fontId="4" fillId="0" borderId="0" xfId="0" applyNumberFormat="1" applyFont="1"/>
    <xf numFmtId="44" fontId="0" fillId="0" borderId="0" xfId="0" applyNumberFormat="1"/>
    <xf numFmtId="0" fontId="6" fillId="0" borderId="0" xfId="1" applyFont="1" applyBorder="1" applyAlignment="1"/>
    <xf numFmtId="0" fontId="6" fillId="0" borderId="0" xfId="1" applyFont="1" applyBorder="1">
      <alignment vertical="center"/>
    </xf>
    <xf numFmtId="0" fontId="7" fillId="0" borderId="0" xfId="0" applyFont="1"/>
    <xf numFmtId="0" fontId="8" fillId="0" borderId="0" xfId="3" applyFont="1" applyBorder="1"/>
    <xf numFmtId="0" fontId="9" fillId="0" borderId="0" xfId="3" applyFont="1" applyBorder="1"/>
    <xf numFmtId="0" fontId="10" fillId="0" borderId="0" xfId="0" applyFont="1"/>
    <xf numFmtId="8" fontId="10" fillId="0" borderId="0" xfId="0" applyNumberFormat="1" applyFont="1"/>
    <xf numFmtId="164" fontId="10" fillId="0" borderId="0" xfId="0" applyNumberFormat="1" applyFont="1"/>
    <xf numFmtId="0" fontId="11" fillId="0" borderId="0" xfId="0" applyFont="1"/>
    <xf numFmtId="8" fontId="11" fillId="0" borderId="0" xfId="0" applyNumberFormat="1" applyFont="1"/>
    <xf numFmtId="165" fontId="11" fillId="0" borderId="0" xfId="0" applyNumberFormat="1" applyFont="1"/>
    <xf numFmtId="0" fontId="14" fillId="2" borderId="0" xfId="0" applyFont="1" applyFill="1" applyBorder="1"/>
    <xf numFmtId="38" fontId="13" fillId="0" borderId="0" xfId="0" applyNumberFormat="1" applyFont="1" applyBorder="1"/>
    <xf numFmtId="38" fontId="13" fillId="2" borderId="0" xfId="0" applyNumberFormat="1" applyFont="1" applyFill="1" applyBorder="1"/>
    <xf numFmtId="8" fontId="13" fillId="0" borderId="0" xfId="0" applyNumberFormat="1" applyFont="1" applyBorder="1"/>
    <xf numFmtId="8" fontId="13" fillId="2" borderId="0" xfId="0" applyNumberFormat="1" applyFont="1" applyFill="1" applyBorder="1"/>
    <xf numFmtId="0" fontId="5" fillId="3" borderId="0" xfId="0" applyFont="1" applyFill="1"/>
    <xf numFmtId="6" fontId="5" fillId="3" borderId="0" xfId="0" applyNumberFormat="1" applyFont="1" applyFill="1"/>
    <xf numFmtId="0" fontId="12" fillId="0" borderId="3" xfId="0" applyFont="1" applyBorder="1"/>
    <xf numFmtId="0" fontId="7" fillId="0" borderId="3" xfId="0" applyFont="1" applyBorder="1"/>
    <xf numFmtId="0" fontId="14" fillId="2" borderId="3" xfId="0" applyFont="1" applyFill="1" applyBorder="1"/>
    <xf numFmtId="8" fontId="13" fillId="0" borderId="3" xfId="0" applyNumberFormat="1" applyFont="1" applyBorder="1"/>
    <xf numFmtId="8" fontId="13" fillId="2" borderId="3" xfId="0" applyNumberFormat="1" applyFont="1" applyFill="1" applyBorder="1"/>
    <xf numFmtId="0" fontId="13" fillId="2" borderId="0" xfId="0" applyFont="1" applyFill="1" applyBorder="1"/>
    <xf numFmtId="0" fontId="11" fillId="0" borderId="3" xfId="0" applyFont="1" applyBorder="1"/>
    <xf numFmtId="8" fontId="11" fillId="0" borderId="3" xfId="0" applyNumberFormat="1" applyFont="1" applyBorder="1"/>
    <xf numFmtId="0" fontId="11" fillId="0" borderId="4" xfId="0" applyFont="1" applyBorder="1"/>
    <xf numFmtId="8" fontId="11" fillId="0" borderId="4" xfId="0" applyNumberFormat="1" applyFont="1" applyBorder="1"/>
    <xf numFmtId="165" fontId="11" fillId="0" borderId="4" xfId="0" applyNumberFormat="1" applyFont="1" applyBorder="1"/>
    <xf numFmtId="0" fontId="16" fillId="0" borderId="0" xfId="1" applyFont="1" applyBorder="1" applyAlignment="1">
      <alignment horizontal="right"/>
    </xf>
    <xf numFmtId="0" fontId="15" fillId="0" borderId="0" xfId="1" applyFont="1" applyBorder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">
    <dxf>
      <numFmt numFmtId="34" formatCode="_(&quot;$&quot;* #,##0.00_);_(&quot;$&quot;* \(#,##0.00\);_(&quot;$&quot;* &quot;-&quot;??_);_(@_)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bottom/>
      </border>
    </dxf>
    <dxf>
      <font>
        <color theme="1" tint="0.34998626667073579"/>
      </font>
      <border>
        <top/>
        <bottom style="thin">
          <color theme="1"/>
        </bottom>
      </border>
    </dxf>
  </dxfs>
  <tableStyles count="1" defaultTableStyle="TableStyleMedium2">
    <tableStyle name="TableStyleLight1 2" pivot="0" count="7" xr9:uid="{56B65F17-ED9C-41C7-B556-A97F8D1B8DDD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D2D2D2"/>
      <color rgb="FFFBFBFB"/>
      <color rgb="FF4E4E4E"/>
      <color rgb="FF272727"/>
      <color rgb="FF00FFFF"/>
      <color rgb="FF600080"/>
      <color rgb="FFA0E0E0"/>
      <color rgb="FFFFFFC0"/>
      <color rgb="FF8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sz="14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BREAKEVEN ANALYSIS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Analysis'!$B$30</c:f>
              <c:strCache>
                <c:ptCount val="1"/>
                <c:pt idx="0">
                  <c:v>Fixed costs per period</c:v>
                </c:pt>
              </c:strCache>
            </c:strRef>
          </c:tx>
          <c:marker>
            <c:symbol val="none"/>
          </c:marker>
          <c:cat>
            <c:numRef>
              <c:f>'Breakeven Analysis'!$C$28:$M$28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Analysis'!$C$30:$M$30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37550</c:v>
                </c:pt>
                <c:pt idx="2">
                  <c:v>37550</c:v>
                </c:pt>
                <c:pt idx="3">
                  <c:v>37550</c:v>
                </c:pt>
                <c:pt idx="4">
                  <c:v>37550</c:v>
                </c:pt>
                <c:pt idx="5">
                  <c:v>37550</c:v>
                </c:pt>
                <c:pt idx="6">
                  <c:v>37550</c:v>
                </c:pt>
                <c:pt idx="7">
                  <c:v>37550</c:v>
                </c:pt>
                <c:pt idx="8">
                  <c:v>37550</c:v>
                </c:pt>
                <c:pt idx="9">
                  <c:v>37550</c:v>
                </c:pt>
                <c:pt idx="10">
                  <c:v>37550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F-40D4-AAFE-773D4C5C2C27}"/>
            </c:ext>
          </c:extLst>
        </c:ser>
        <c:ser>
          <c:idx val="1"/>
          <c:order val="1"/>
          <c:tx>
            <c:strRef>
              <c:f>'Breakeven Analysis'!$B$32</c:f>
              <c:strCache>
                <c:ptCount val="1"/>
                <c:pt idx="0">
                  <c:v>Total costs</c:v>
                </c:pt>
              </c:strCache>
            </c:strRef>
          </c:tx>
          <c:marker>
            <c:symbol val="none"/>
          </c:marker>
          <c:cat>
            <c:numRef>
              <c:f>'Breakeven Analysis'!$C$28:$M$28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Analysis'!$C$32:$M$32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47610</c:v>
                </c:pt>
                <c:pt idx="2">
                  <c:v>57670</c:v>
                </c:pt>
                <c:pt idx="3">
                  <c:v>67730</c:v>
                </c:pt>
                <c:pt idx="4">
                  <c:v>77790</c:v>
                </c:pt>
                <c:pt idx="5">
                  <c:v>87850</c:v>
                </c:pt>
                <c:pt idx="6">
                  <c:v>97910</c:v>
                </c:pt>
                <c:pt idx="7">
                  <c:v>107970</c:v>
                </c:pt>
                <c:pt idx="8">
                  <c:v>118030</c:v>
                </c:pt>
                <c:pt idx="9">
                  <c:v>128090.00000000001</c:v>
                </c:pt>
                <c:pt idx="10">
                  <c:v>138150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F-40D4-AAFE-773D4C5C2C27}"/>
            </c:ext>
          </c:extLst>
        </c:ser>
        <c:ser>
          <c:idx val="2"/>
          <c:order val="2"/>
          <c:tx>
            <c:strRef>
              <c:f>'Breakeven Analysis'!$B$33</c:f>
              <c:strCache>
                <c:ptCount val="1"/>
                <c:pt idx="0">
                  <c:v>Total sales</c:v>
                </c:pt>
              </c:strCache>
            </c:strRef>
          </c:tx>
          <c:marker>
            <c:symbol val="none"/>
          </c:marker>
          <c:cat>
            <c:numRef>
              <c:f>'Breakeven Analysis'!$C$28:$M$28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Analysis'!$C$33:$M$33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75000</c:v>
                </c:pt>
                <c:pt idx="6">
                  <c:v>90000</c:v>
                </c:pt>
                <c:pt idx="7">
                  <c:v>105000</c:v>
                </c:pt>
                <c:pt idx="8">
                  <c:v>120000</c:v>
                </c:pt>
                <c:pt idx="9">
                  <c:v>135000</c:v>
                </c:pt>
                <c:pt idx="10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F-40D4-AAFE-773D4C5C2C27}"/>
            </c:ext>
          </c:extLst>
        </c:ser>
        <c:ser>
          <c:idx val="3"/>
          <c:order val="3"/>
          <c:tx>
            <c:strRef>
              <c:f>'Breakeven Analysis'!$B$34</c:f>
              <c:strCache>
                <c:ptCount val="1"/>
                <c:pt idx="0">
                  <c:v>Net profit (loss)</c:v>
                </c:pt>
              </c:strCache>
            </c:strRef>
          </c:tx>
          <c:marker>
            <c:symbol val="none"/>
          </c:marker>
          <c:cat>
            <c:numRef>
              <c:f>'Breakeven Analysis'!$C$28:$M$28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Analysis'!$C$34:$M$34</c:f>
              <c:numCache>
                <c:formatCode>"$"#,##0.00_);[Red]\("$"#,##0.00\)</c:formatCode>
                <c:ptCount val="11"/>
                <c:pt idx="0">
                  <c:v>-37550</c:v>
                </c:pt>
                <c:pt idx="1">
                  <c:v>-32610</c:v>
                </c:pt>
                <c:pt idx="2">
                  <c:v>-27670</c:v>
                </c:pt>
                <c:pt idx="3">
                  <c:v>-22730</c:v>
                </c:pt>
                <c:pt idx="4">
                  <c:v>-17790</c:v>
                </c:pt>
                <c:pt idx="5">
                  <c:v>-12850</c:v>
                </c:pt>
                <c:pt idx="6">
                  <c:v>-7910</c:v>
                </c:pt>
                <c:pt idx="7">
                  <c:v>-2970</c:v>
                </c:pt>
                <c:pt idx="8">
                  <c:v>1970</c:v>
                </c:pt>
                <c:pt idx="9">
                  <c:v>6909.9999999999854</c:v>
                </c:pt>
                <c:pt idx="10">
                  <c:v>11850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F-40D4-AAFE-773D4C5C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121227136"/>
        <c:axId val="121237504"/>
      </c:lineChart>
      <c:catAx>
        <c:axId val="1212271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n-US" b="1"/>
                  <a:t>Sales Volume (Units)</a:t>
                </a:r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1237504"/>
        <c:crosses val="autoZero"/>
        <c:auto val="1"/>
        <c:lblAlgn val="ctr"/>
        <c:lblOffset val="100"/>
        <c:noMultiLvlLbl val="0"/>
      </c:catAx>
      <c:valAx>
        <c:axId val="121237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Dollars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1227136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sz="14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VARIABLE COSTS PER UNIT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317786693573"/>
          <c:y val="0.28428927063942"/>
          <c:w val="0.384987473487854"/>
          <c:h val="0.497236818075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2D-40F8-8E0B-63CE27599B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2D-40F8-8E0B-63CE27599B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2D-40F8-8E0B-63CE27599B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2D-40F8-8E0B-63CE27599BE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A2D-40F8-8E0B-63CE27599B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Analysis'!$B$9:$B$13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Analysis'!$C$9:$C$13</c:f>
              <c:numCache>
                <c:formatCode>"$"#,##0.00_);[Red]\("$"#,##0.00\)</c:formatCode>
                <c:ptCount val="5"/>
                <c:pt idx="0">
                  <c:v>4</c:v>
                </c:pt>
                <c:pt idx="1">
                  <c:v>87</c:v>
                </c:pt>
                <c:pt idx="2">
                  <c:v>5</c:v>
                </c:pt>
                <c:pt idx="3">
                  <c:v>1.2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D-40F8-8E0B-63CE2759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INCOME STATEMENT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INCOME STATEMENT</a:t>
          </a:r>
        </a:p>
      </cx:txPr>
    </cx:title>
    <cx:plotArea>
      <cx:plotAreaRegion>
        <cx:series layoutId="waterfall" uniqueId="{2A8B7B31-B225-43A9-A09C-3EA99755AD6E}">
          <cx:dataLabels/>
          <cx:dataId val="0"/>
          <cx:layoutPr>
            <cx:subtotals>
              <cx:idx val="2"/>
              <cx:idx val="6"/>
              <cx:idx val="10"/>
              <cx:idx val="12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_xlchart.v1.4</cx:f>
      </cx:numDim>
    </cx:data>
  </cx:chartData>
  <cx:chart>
    <cx:title pos="t" align="ctr" overlay="0">
      <cx:tx>
        <cx:txData>
          <cx:v>BREAKDOWN OF REVENUE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BREAKDOWN OF REVENUE</a:t>
          </a:r>
        </a:p>
      </cx:txPr>
    </cx:title>
    <cx:plotArea>
      <cx:plotAreaRegion>
        <cx:series layoutId="sunburst" uniqueId="{6430CEF3-CBEA-4DE3-BFAD-CCA257F7F356}">
          <cx:tx>
            <cx:txData>
              <cx:f>_xlchart.v1.3</cx:f>
              <cx:v>REVENUE</cx:v>
            </cx:txData>
          </cx:tx>
          <cx:dataLabels>
            <cx:visibility seriesName="0" categoryName="1" value="0"/>
            <cx:separator>, </cx:separator>
          </cx:dataLabels>
          <cx:dataId val="0"/>
          <cx:layoutPr>
            <cx:parentLabelLayout val="banner"/>
          </cx:layoutPr>
        </cx:series>
      </cx:plotAreaRegion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4"/>
  <a:schemeClr val="accent6"/>
  <a:schemeClr val="accent2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434341</xdr:colOff>
      <xdr:row>3</xdr:row>
      <xdr:rowOff>38100</xdr:rowOff>
    </xdr:from>
    <xdr:to>
      <xdr:col>13</xdr:col>
      <xdr:colOff>121920</xdr:colOff>
      <xdr:row>25</xdr:row>
      <xdr:rowOff>175260</xdr:rowOff>
    </xdr:to>
    <xdr:graphicFrame macro="">
      <xdr:nvGraphicFramePr>
        <xdr:cNvPr id="9" name="Breakeven Analysis" descr="The breakeven chart shows the sales volume level where total costs equal sales. The chart also plots fixed costs per period and net profit.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49531</xdr:colOff>
      <xdr:row>3</xdr:row>
      <xdr:rowOff>38100</xdr:rowOff>
    </xdr:from>
    <xdr:to>
      <xdr:col>7</xdr:col>
      <xdr:colOff>419101</xdr:colOff>
      <xdr:row>25</xdr:row>
      <xdr:rowOff>175260</xdr:rowOff>
    </xdr:to>
    <xdr:graphicFrame macro="">
      <xdr:nvGraphicFramePr>
        <xdr:cNvPr id="10" name="Variable Cost per Unit" descr="The Pie chart shows the breakdown of variable costs per unit in percentages.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0</xdr:colOff>
      <xdr:row>24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 descr="The Waterfall chart shows the profit and loss statement.">
              <a:extLst>
                <a:ext uri="{FF2B5EF4-FFF2-40B4-BE49-F238E27FC236}">
                  <a16:creationId xmlns:a16="http://schemas.microsoft.com/office/drawing/2014/main" id="{6D617B0F-C2F6-4100-B8F1-4F1C36EBCE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980" y="160020"/>
              <a:ext cx="6705600" cy="407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161924</xdr:rowOff>
    </xdr:from>
    <xdr:to>
      <xdr:col>12</xdr:col>
      <xdr:colOff>0</xdr:colOff>
      <xdr:row>29</xdr:row>
      <xdr:rowOff>161924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 descr="The Sunburst chart shows the breakdown of sales revenue by book genre.">
              <a:extLst>
                <a:ext uri="{FF2B5EF4-FFF2-40B4-BE49-F238E27FC236}">
                  <a16:creationId xmlns:a16="http://schemas.microsoft.com/office/drawing/2014/main" id="{629DEC4C-2E12-4B11-9DCD-33FF52EB6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880" y="160019"/>
              <a:ext cx="6537960" cy="46405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9788FB-FD1E-4C5A-92F5-D8694B210F01}" name="Table1" displayName="Table1" ref="N2:Q30" totalsRowShown="0">
  <tableColumns count="4">
    <tableColumn id="1" xr3:uid="{777880B4-7A24-43C4-8A9F-EBC216312A20}" name="GENRE"/>
    <tableColumn id="2" xr3:uid="{FF7169E2-2990-4854-A0C9-BE6079676625}" name="SUB-GENRE"/>
    <tableColumn id="3" xr3:uid="{E0E2392A-1734-42E8-AFCF-9543941C95F3}" name="TOPIC"/>
    <tableColumn id="4" xr3:uid="{0103D7E0-4193-4AA8-B141-22ABD21065B9}" name="REVENUE" dataDxfId="0"/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O34"/>
  <sheetViews>
    <sheetView showGridLines="0" tabSelected="1" zoomScaleNormal="100" workbookViewId="0"/>
  </sheetViews>
  <sheetFormatPr defaultColWidth="9.140625" defaultRowHeight="12.75" x14ac:dyDescent="0.2"/>
  <cols>
    <col min="1" max="1" width="3" style="6" customWidth="1"/>
    <col min="2" max="2" width="31.5703125" style="6" customWidth="1"/>
    <col min="3" max="13" width="12.7109375" style="6" customWidth="1"/>
    <col min="14" max="14" width="3.5703125" style="6" customWidth="1"/>
    <col min="15" max="16384" width="9.140625" style="6"/>
  </cols>
  <sheetData>
    <row r="2" spans="2:15" ht="34.9" customHeight="1" x14ac:dyDescent="0.7">
      <c r="B2" s="34" t="s">
        <v>0</v>
      </c>
      <c r="C2" s="34"/>
      <c r="D2" s="34"/>
      <c r="E2" s="4"/>
      <c r="F2" s="4"/>
      <c r="G2" s="4"/>
      <c r="H2" s="4"/>
      <c r="I2" s="4"/>
      <c r="J2" s="4"/>
      <c r="K2" s="33" t="s">
        <v>1</v>
      </c>
      <c r="L2" s="33"/>
      <c r="M2" s="33"/>
      <c r="N2" s="5"/>
      <c r="O2" s="5"/>
    </row>
    <row r="3" spans="2:15" x14ac:dyDescent="0.2"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5" ht="20.45" customHeight="1" x14ac:dyDescent="0.3">
      <c r="B4" s="8" t="s">
        <v>3</v>
      </c>
      <c r="C4" s="7"/>
    </row>
    <row r="5" spans="2:15" ht="15" x14ac:dyDescent="0.25">
      <c r="B5" s="9" t="s">
        <v>4</v>
      </c>
      <c r="C5" s="10">
        <v>150</v>
      </c>
    </row>
    <row r="6" spans="2:15" ht="15" x14ac:dyDescent="0.25">
      <c r="B6" s="9" t="s">
        <v>5</v>
      </c>
      <c r="C6" s="11">
        <v>1000</v>
      </c>
    </row>
    <row r="7" spans="2:15" ht="15" x14ac:dyDescent="0.25">
      <c r="B7" s="28" t="s">
        <v>6</v>
      </c>
      <c r="C7" s="29">
        <f>IF(OR(Sales_price_unit&lt;&gt;0,Sales_volume_units&lt;&gt;0),Sales_price_unit*Sales_volume_units,0)</f>
        <v>150000</v>
      </c>
    </row>
    <row r="8" spans="2:15" ht="22.15" customHeight="1" x14ac:dyDescent="0.3">
      <c r="B8" s="8" t="s">
        <v>7</v>
      </c>
      <c r="C8" s="7"/>
    </row>
    <row r="9" spans="2:15" ht="15" x14ac:dyDescent="0.25">
      <c r="B9" s="9" t="s">
        <v>8</v>
      </c>
      <c r="C9" s="10">
        <v>4</v>
      </c>
    </row>
    <row r="10" spans="2:15" ht="15" x14ac:dyDescent="0.25">
      <c r="B10" s="9" t="s">
        <v>9</v>
      </c>
      <c r="C10" s="10">
        <v>87</v>
      </c>
    </row>
    <row r="11" spans="2:15" ht="15" x14ac:dyDescent="0.25">
      <c r="B11" s="9" t="s">
        <v>10</v>
      </c>
      <c r="C11" s="10">
        <v>5</v>
      </c>
    </row>
    <row r="12" spans="2:15" ht="15" x14ac:dyDescent="0.25">
      <c r="B12" s="9" t="s">
        <v>11</v>
      </c>
      <c r="C12" s="10">
        <v>1.2</v>
      </c>
    </row>
    <row r="13" spans="2:15" ht="15" x14ac:dyDescent="0.25">
      <c r="B13" s="9" t="s">
        <v>12</v>
      </c>
      <c r="C13" s="10">
        <v>3.4</v>
      </c>
    </row>
    <row r="14" spans="2:15" ht="15" x14ac:dyDescent="0.25">
      <c r="B14" s="12" t="s">
        <v>13</v>
      </c>
      <c r="C14" s="13">
        <f>IF(SUM(Variable_costs_unit),SUM(Variable_costs_unit),0)</f>
        <v>100.60000000000001</v>
      </c>
    </row>
    <row r="15" spans="2:15" ht="15" x14ac:dyDescent="0.25">
      <c r="B15" s="28" t="s">
        <v>14</v>
      </c>
      <c r="C15" s="29">
        <f>IF(Variable_Unit_Cost,Variable_Unit_Cost*Sales_volume_units,0)</f>
        <v>100600.00000000001</v>
      </c>
    </row>
    <row r="16" spans="2:15" ht="15" x14ac:dyDescent="0.25">
      <c r="B16" s="12" t="s">
        <v>15</v>
      </c>
      <c r="C16" s="14">
        <f>IF(Sales_price_unit&gt;0,MAX(0,Sales_price_unit-Variable_Unit_Cost),0)</f>
        <v>49.399999999999991</v>
      </c>
    </row>
    <row r="17" spans="2:13" ht="15" x14ac:dyDescent="0.25">
      <c r="B17" s="28" t="s">
        <v>16</v>
      </c>
      <c r="C17" s="29">
        <f>IF(OR(Total_Sales&lt;&gt;0,Total_variable&lt;&gt;0),Total_Sales-Total_variable,0)</f>
        <v>49399.999999999985</v>
      </c>
    </row>
    <row r="18" spans="2:13" ht="22.15" customHeight="1" x14ac:dyDescent="0.3">
      <c r="B18" s="8" t="s">
        <v>17</v>
      </c>
      <c r="C18" s="7"/>
    </row>
    <row r="19" spans="2:13" ht="15" x14ac:dyDescent="0.25">
      <c r="B19" s="9" t="s">
        <v>18</v>
      </c>
      <c r="C19" s="10">
        <v>15000</v>
      </c>
    </row>
    <row r="20" spans="2:13" ht="15" x14ac:dyDescent="0.25">
      <c r="B20" s="9" t="s">
        <v>19</v>
      </c>
      <c r="C20" s="10">
        <v>12000</v>
      </c>
    </row>
    <row r="21" spans="2:13" ht="15" x14ac:dyDescent="0.25">
      <c r="B21" s="9" t="s">
        <v>20</v>
      </c>
      <c r="C21" s="10">
        <v>1800</v>
      </c>
    </row>
    <row r="22" spans="2:13" ht="15" x14ac:dyDescent="0.25">
      <c r="B22" s="9" t="s">
        <v>21</v>
      </c>
      <c r="C22" s="10">
        <v>8000</v>
      </c>
    </row>
    <row r="23" spans="2:13" ht="15" x14ac:dyDescent="0.25">
      <c r="B23" s="9" t="s">
        <v>22</v>
      </c>
      <c r="C23" s="10">
        <v>750</v>
      </c>
    </row>
    <row r="24" spans="2:13" ht="15" x14ac:dyDescent="0.25">
      <c r="B24" s="28" t="s">
        <v>23</v>
      </c>
      <c r="C24" s="29">
        <f>IF(SUM(Fixed_costs)&lt;&gt;0,SUM(Fixed_costs),0)</f>
        <v>37550</v>
      </c>
    </row>
    <row r="25" spans="2:13" ht="15" x14ac:dyDescent="0.25">
      <c r="B25" s="30" t="s">
        <v>24</v>
      </c>
      <c r="C25" s="31">
        <f>IF(OR(Gross_margin&lt;&gt;0,Total_fixed&lt;&gt;0),Gross_margin-Total_fixed,0)</f>
        <v>11849.999999999985</v>
      </c>
    </row>
    <row r="26" spans="2:13" ht="15" x14ac:dyDescent="0.25">
      <c r="B26" s="30" t="s">
        <v>25</v>
      </c>
      <c r="C26" s="32">
        <f>IF(AND(Unit_contrib_margin&gt;0,Total_fixed&gt;0),Total_fixed/Unit_contrib_margin,"-")</f>
        <v>760.12145748987871</v>
      </c>
    </row>
    <row r="27" spans="2:13" ht="22.15" customHeight="1" x14ac:dyDescent="0.3">
      <c r="B27" s="8" t="s">
        <v>85</v>
      </c>
    </row>
    <row r="28" spans="2:13" ht="15" x14ac:dyDescent="0.25">
      <c r="B28" s="27" t="s">
        <v>5</v>
      </c>
      <c r="C28" s="16">
        <f>IF(Sales_volume_units,Sales_volume_units*0,0)</f>
        <v>0</v>
      </c>
      <c r="D28" s="17">
        <f>IF(Sales_volume_units,Sales_volume_units*0.1,0)</f>
        <v>100</v>
      </c>
      <c r="E28" s="16">
        <f>IF(Sales_volume_units,Sales_volume_units*0.2,0)</f>
        <v>200</v>
      </c>
      <c r="F28" s="17">
        <f>IF(Sales_volume_units,Sales_volume_units*0.3,0)</f>
        <v>300</v>
      </c>
      <c r="G28" s="16">
        <f>IF(Sales_volume_units,Sales_volume_units*0.4,0)</f>
        <v>400</v>
      </c>
      <c r="H28" s="17">
        <f>IF(Sales_volume_units,Sales_volume_units*0.5,0)</f>
        <v>500</v>
      </c>
      <c r="I28" s="16">
        <f>IF(Sales_volume_units,Sales_volume_units*0.6,0)</f>
        <v>600</v>
      </c>
      <c r="J28" s="17">
        <f>IF(Sales_volume_units,Sales_volume_units*0.7,0)</f>
        <v>700</v>
      </c>
      <c r="K28" s="16">
        <f>IF(Sales_volume_units,Sales_volume_units*0.8,0)</f>
        <v>800</v>
      </c>
      <c r="L28" s="17">
        <f>IF(Sales_volume_units,Sales_volume_units*0.9,0)</f>
        <v>900</v>
      </c>
      <c r="M28" s="16">
        <f>Sales_volume_units</f>
        <v>1000</v>
      </c>
    </row>
    <row r="29" spans="2:13" ht="15" x14ac:dyDescent="0.25">
      <c r="B29" s="27" t="s">
        <v>4</v>
      </c>
      <c r="C29" s="18">
        <f t="shared" ref="C29:M29" si="0">Sales_price_unit</f>
        <v>150</v>
      </c>
      <c r="D29" s="19">
        <f t="shared" si="0"/>
        <v>150</v>
      </c>
      <c r="E29" s="18">
        <f t="shared" si="0"/>
        <v>150</v>
      </c>
      <c r="F29" s="19">
        <f t="shared" si="0"/>
        <v>150</v>
      </c>
      <c r="G29" s="18">
        <f t="shared" si="0"/>
        <v>150</v>
      </c>
      <c r="H29" s="19">
        <f t="shared" si="0"/>
        <v>150</v>
      </c>
      <c r="I29" s="18">
        <f t="shared" si="0"/>
        <v>150</v>
      </c>
      <c r="J29" s="19">
        <f t="shared" si="0"/>
        <v>150</v>
      </c>
      <c r="K29" s="18">
        <f t="shared" si="0"/>
        <v>150</v>
      </c>
      <c r="L29" s="19">
        <f t="shared" si="0"/>
        <v>150</v>
      </c>
      <c r="M29" s="18">
        <f t="shared" si="0"/>
        <v>150</v>
      </c>
    </row>
    <row r="30" spans="2:13" ht="15" x14ac:dyDescent="0.25">
      <c r="B30" s="27" t="s">
        <v>26</v>
      </c>
      <c r="C30" s="18">
        <f t="shared" ref="C30:M30" si="1">Total_fixed</f>
        <v>37550</v>
      </c>
      <c r="D30" s="19">
        <f t="shared" si="1"/>
        <v>37550</v>
      </c>
      <c r="E30" s="18">
        <f t="shared" si="1"/>
        <v>37550</v>
      </c>
      <c r="F30" s="19">
        <f t="shared" si="1"/>
        <v>37550</v>
      </c>
      <c r="G30" s="18">
        <f t="shared" si="1"/>
        <v>37550</v>
      </c>
      <c r="H30" s="19">
        <f t="shared" si="1"/>
        <v>37550</v>
      </c>
      <c r="I30" s="18">
        <f t="shared" si="1"/>
        <v>37550</v>
      </c>
      <c r="J30" s="19">
        <f t="shared" si="1"/>
        <v>37550</v>
      </c>
      <c r="K30" s="18">
        <f t="shared" si="1"/>
        <v>37550</v>
      </c>
      <c r="L30" s="19">
        <f t="shared" si="1"/>
        <v>37550</v>
      </c>
      <c r="M30" s="18">
        <f t="shared" si="1"/>
        <v>37550</v>
      </c>
    </row>
    <row r="31" spans="2:13" ht="15" x14ac:dyDescent="0.25">
      <c r="B31" s="27" t="s">
        <v>27</v>
      </c>
      <c r="C31" s="18">
        <f t="shared" ref="C31:M31" si="2">Variable_Unit_Cost*C28</f>
        <v>0</v>
      </c>
      <c r="D31" s="19">
        <f t="shared" si="2"/>
        <v>10060</v>
      </c>
      <c r="E31" s="18">
        <f t="shared" si="2"/>
        <v>20120</v>
      </c>
      <c r="F31" s="19">
        <f t="shared" si="2"/>
        <v>30180.000000000004</v>
      </c>
      <c r="G31" s="18">
        <f t="shared" si="2"/>
        <v>40240</v>
      </c>
      <c r="H31" s="19">
        <f t="shared" si="2"/>
        <v>50300.000000000007</v>
      </c>
      <c r="I31" s="18">
        <f t="shared" si="2"/>
        <v>60360.000000000007</v>
      </c>
      <c r="J31" s="19">
        <f t="shared" si="2"/>
        <v>70420</v>
      </c>
      <c r="K31" s="18">
        <f t="shared" si="2"/>
        <v>80480</v>
      </c>
      <c r="L31" s="19">
        <f t="shared" si="2"/>
        <v>90540.000000000015</v>
      </c>
      <c r="M31" s="18">
        <f t="shared" si="2"/>
        <v>100600.00000000001</v>
      </c>
    </row>
    <row r="32" spans="2:13" ht="15" x14ac:dyDescent="0.25">
      <c r="B32" s="15" t="s">
        <v>28</v>
      </c>
      <c r="C32" s="18">
        <f t="shared" ref="C32:M32" si="3">SUM(C30:C31)</f>
        <v>37550</v>
      </c>
      <c r="D32" s="19">
        <f t="shared" si="3"/>
        <v>47610</v>
      </c>
      <c r="E32" s="18">
        <f t="shared" si="3"/>
        <v>57670</v>
      </c>
      <c r="F32" s="19">
        <f t="shared" si="3"/>
        <v>67730</v>
      </c>
      <c r="G32" s="18">
        <f t="shared" si="3"/>
        <v>77790</v>
      </c>
      <c r="H32" s="19">
        <f t="shared" si="3"/>
        <v>87850</v>
      </c>
      <c r="I32" s="18">
        <f t="shared" si="3"/>
        <v>97910</v>
      </c>
      <c r="J32" s="19">
        <f t="shared" si="3"/>
        <v>107970</v>
      </c>
      <c r="K32" s="18">
        <f t="shared" si="3"/>
        <v>118030</v>
      </c>
      <c r="L32" s="19">
        <f t="shared" si="3"/>
        <v>128090.00000000001</v>
      </c>
      <c r="M32" s="18">
        <f t="shared" si="3"/>
        <v>138150</v>
      </c>
    </row>
    <row r="33" spans="2:13" ht="15" x14ac:dyDescent="0.25">
      <c r="B33" s="15" t="s">
        <v>6</v>
      </c>
      <c r="C33" s="18">
        <f t="shared" ref="C33:M33" si="4">C29*C28</f>
        <v>0</v>
      </c>
      <c r="D33" s="19">
        <f t="shared" si="4"/>
        <v>15000</v>
      </c>
      <c r="E33" s="18">
        <f t="shared" si="4"/>
        <v>30000</v>
      </c>
      <c r="F33" s="19">
        <f t="shared" si="4"/>
        <v>45000</v>
      </c>
      <c r="G33" s="18">
        <f t="shared" si="4"/>
        <v>60000</v>
      </c>
      <c r="H33" s="19">
        <f t="shared" si="4"/>
        <v>75000</v>
      </c>
      <c r="I33" s="18">
        <f t="shared" si="4"/>
        <v>90000</v>
      </c>
      <c r="J33" s="19">
        <f t="shared" si="4"/>
        <v>105000</v>
      </c>
      <c r="K33" s="18">
        <f t="shared" si="4"/>
        <v>120000</v>
      </c>
      <c r="L33" s="19">
        <f t="shared" si="4"/>
        <v>135000</v>
      </c>
      <c r="M33" s="18">
        <f t="shared" si="4"/>
        <v>150000</v>
      </c>
    </row>
    <row r="34" spans="2:13" ht="15" x14ac:dyDescent="0.25">
      <c r="B34" s="24" t="s">
        <v>24</v>
      </c>
      <c r="C34" s="25">
        <f t="shared" ref="C34:M34" si="5">C33-C32</f>
        <v>-37550</v>
      </c>
      <c r="D34" s="26">
        <f t="shared" si="5"/>
        <v>-32610</v>
      </c>
      <c r="E34" s="25">
        <f t="shared" si="5"/>
        <v>-27670</v>
      </c>
      <c r="F34" s="26">
        <f t="shared" si="5"/>
        <v>-22730</v>
      </c>
      <c r="G34" s="25">
        <f t="shared" si="5"/>
        <v>-17790</v>
      </c>
      <c r="H34" s="26">
        <f t="shared" si="5"/>
        <v>-12850</v>
      </c>
      <c r="I34" s="25">
        <f t="shared" si="5"/>
        <v>-7910</v>
      </c>
      <c r="J34" s="26">
        <f t="shared" si="5"/>
        <v>-2970</v>
      </c>
      <c r="K34" s="25">
        <f t="shared" si="5"/>
        <v>1970</v>
      </c>
      <c r="L34" s="26">
        <f t="shared" si="5"/>
        <v>6909.9999999999854</v>
      </c>
      <c r="M34" s="25">
        <f t="shared" si="5"/>
        <v>11850</v>
      </c>
    </row>
  </sheetData>
  <mergeCells count="2">
    <mergeCell ref="K2:M2"/>
    <mergeCell ref="B2:D2"/>
  </mergeCells>
  <pageMargins left="0.4" right="0.4" top="0.4" bottom="0.4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E4A5-4B33-4E3A-BE52-E0BF26D634C2}">
  <sheetPr>
    <pageSetUpPr fitToPage="1"/>
  </sheetPr>
  <dimension ref="N2:O14"/>
  <sheetViews>
    <sheetView workbookViewId="0"/>
  </sheetViews>
  <sheetFormatPr defaultRowHeight="12.75" x14ac:dyDescent="0.2"/>
  <cols>
    <col min="1" max="1" width="3.28515625" customWidth="1"/>
    <col min="13" max="13" width="3.28515625" customWidth="1"/>
    <col min="14" max="14" width="18.42578125" customWidth="1"/>
    <col min="15" max="15" width="11.5703125" customWidth="1"/>
  </cols>
  <sheetData>
    <row r="2" spans="14:15" ht="15" x14ac:dyDescent="0.25">
      <c r="N2" s="1" t="s">
        <v>29</v>
      </c>
      <c r="O2" s="2">
        <v>245631</v>
      </c>
    </row>
    <row r="3" spans="14:15" ht="15" x14ac:dyDescent="0.25">
      <c r="N3" s="1" t="s">
        <v>30</v>
      </c>
      <c r="O3" s="2">
        <v>-3412</v>
      </c>
    </row>
    <row r="4" spans="14:15" ht="15" x14ac:dyDescent="0.25">
      <c r="N4" s="20" t="s">
        <v>31</v>
      </c>
      <c r="O4" s="21">
        <f>SUM(O2:O3)</f>
        <v>242219</v>
      </c>
    </row>
    <row r="5" spans="14:15" ht="15" x14ac:dyDescent="0.25">
      <c r="N5" s="1" t="s">
        <v>32</v>
      </c>
      <c r="O5" s="2">
        <v>-94899</v>
      </c>
    </row>
    <row r="6" spans="14:15" ht="15" x14ac:dyDescent="0.25">
      <c r="N6" s="1" t="s">
        <v>33</v>
      </c>
      <c r="O6" s="2">
        <v>-18731</v>
      </c>
    </row>
    <row r="7" spans="14:15" ht="15" x14ac:dyDescent="0.25">
      <c r="N7" s="1" t="s">
        <v>34</v>
      </c>
      <c r="O7" s="2">
        <v>-6244</v>
      </c>
    </row>
    <row r="8" spans="14:15" ht="15" x14ac:dyDescent="0.25">
      <c r="N8" s="20" t="s">
        <v>35</v>
      </c>
      <c r="O8" s="21">
        <f>SUM(O4:O7)</f>
        <v>122345</v>
      </c>
    </row>
    <row r="9" spans="14:15" ht="15" x14ac:dyDescent="0.25">
      <c r="N9" s="1" t="s">
        <v>36</v>
      </c>
      <c r="O9" s="2">
        <v>-26745</v>
      </c>
    </row>
    <row r="10" spans="14:15" ht="15" x14ac:dyDescent="0.25">
      <c r="N10" s="1" t="s">
        <v>37</v>
      </c>
      <c r="O10" s="2">
        <v>-11279</v>
      </c>
    </row>
    <row r="11" spans="14:15" ht="15" x14ac:dyDescent="0.25">
      <c r="N11" s="1" t="s">
        <v>38</v>
      </c>
      <c r="O11" s="2">
        <v>-36000</v>
      </c>
    </row>
    <row r="12" spans="14:15" ht="15" x14ac:dyDescent="0.25">
      <c r="N12" s="20" t="s">
        <v>39</v>
      </c>
      <c r="O12" s="21">
        <f>SUM(O8:O11)</f>
        <v>48321</v>
      </c>
    </row>
    <row r="13" spans="14:15" ht="15" x14ac:dyDescent="0.25">
      <c r="N13" s="1" t="s">
        <v>40</v>
      </c>
      <c r="O13" s="2">
        <v>-4400</v>
      </c>
    </row>
    <row r="14" spans="14:15" ht="15" x14ac:dyDescent="0.25">
      <c r="N14" s="20" t="s">
        <v>41</v>
      </c>
      <c r="O14" s="21">
        <f>SUM(O12:O13)</f>
        <v>43921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4376-CF25-4C81-84A1-7D771BDEF37B}">
  <sheetPr>
    <pageSetUpPr fitToPage="1"/>
  </sheetPr>
  <dimension ref="N2:Q30"/>
  <sheetViews>
    <sheetView workbookViewId="0"/>
  </sheetViews>
  <sheetFormatPr defaultRowHeight="12.75" x14ac:dyDescent="0.2"/>
  <cols>
    <col min="1" max="1" width="2.7109375" customWidth="1"/>
    <col min="2" max="12" width="8.85546875" customWidth="1"/>
    <col min="13" max="13" width="2.7109375" customWidth="1"/>
    <col min="14" max="14" width="20.7109375" bestFit="1" customWidth="1"/>
    <col min="15" max="15" width="14.7109375" bestFit="1" customWidth="1"/>
    <col min="16" max="16" width="15.7109375" bestFit="1" customWidth="1"/>
    <col min="17" max="17" width="12.5703125" customWidth="1"/>
  </cols>
  <sheetData>
    <row r="2" spans="14:17" x14ac:dyDescent="0.2">
      <c r="N2" t="s">
        <v>86</v>
      </c>
      <c r="O2" t="s">
        <v>87</v>
      </c>
      <c r="P2" t="s">
        <v>88</v>
      </c>
      <c r="Q2" t="s">
        <v>89</v>
      </c>
    </row>
    <row r="3" spans="14:17" x14ac:dyDescent="0.2">
      <c r="N3" t="s">
        <v>42</v>
      </c>
      <c r="O3" t="s">
        <v>43</v>
      </c>
      <c r="Q3" s="3">
        <v>2711</v>
      </c>
    </row>
    <row r="4" spans="14:17" x14ac:dyDescent="0.2">
      <c r="O4" t="s">
        <v>44</v>
      </c>
      <c r="P4" t="s">
        <v>45</v>
      </c>
      <c r="Q4" s="3">
        <v>2309</v>
      </c>
    </row>
    <row r="5" spans="14:17" x14ac:dyDescent="0.2">
      <c r="N5" t="s">
        <v>46</v>
      </c>
      <c r="O5" t="s">
        <v>47</v>
      </c>
      <c r="Q5" s="3">
        <v>16092</v>
      </c>
    </row>
    <row r="6" spans="14:17" x14ac:dyDescent="0.2">
      <c r="O6" t="s">
        <v>48</v>
      </c>
      <c r="P6" t="s">
        <v>49</v>
      </c>
      <c r="Q6" s="3">
        <v>24514</v>
      </c>
    </row>
    <row r="7" spans="14:17" x14ac:dyDescent="0.2">
      <c r="P7" t="s">
        <v>50</v>
      </c>
      <c r="Q7" s="3">
        <v>17771</v>
      </c>
    </row>
    <row r="8" spans="14:17" x14ac:dyDescent="0.2">
      <c r="P8" t="s">
        <v>51</v>
      </c>
      <c r="Q8" s="3">
        <v>13295</v>
      </c>
    </row>
    <row r="9" spans="14:17" x14ac:dyDescent="0.2">
      <c r="O9" t="s">
        <v>52</v>
      </c>
      <c r="Q9" s="3">
        <v>14046</v>
      </c>
    </row>
    <row r="10" spans="14:17" x14ac:dyDescent="0.2">
      <c r="O10" t="s">
        <v>53</v>
      </c>
      <c r="Q10" s="3">
        <v>18046</v>
      </c>
    </row>
    <row r="11" spans="14:17" x14ac:dyDescent="0.2">
      <c r="N11" t="s">
        <v>54</v>
      </c>
      <c r="O11" t="s">
        <v>55</v>
      </c>
      <c r="Q11" s="3">
        <v>4527</v>
      </c>
    </row>
    <row r="12" spans="14:17" x14ac:dyDescent="0.2">
      <c r="N12" t="s">
        <v>56</v>
      </c>
      <c r="O12" t="s">
        <v>57</v>
      </c>
      <c r="P12" t="s">
        <v>58</v>
      </c>
      <c r="Q12" s="3">
        <v>11186</v>
      </c>
    </row>
    <row r="13" spans="14:17" x14ac:dyDescent="0.2">
      <c r="P13" t="s">
        <v>59</v>
      </c>
      <c r="Q13" s="3">
        <v>8790</v>
      </c>
    </row>
    <row r="14" spans="14:17" x14ac:dyDescent="0.2">
      <c r="O14" t="s">
        <v>60</v>
      </c>
      <c r="Q14" s="3">
        <v>6516</v>
      </c>
    </row>
    <row r="15" spans="14:17" x14ac:dyDescent="0.2">
      <c r="P15" t="s">
        <v>61</v>
      </c>
      <c r="Q15" s="3">
        <v>3809</v>
      </c>
    </row>
    <row r="16" spans="14:17" x14ac:dyDescent="0.2">
      <c r="N16" t="s">
        <v>62</v>
      </c>
      <c r="O16" t="s">
        <v>63</v>
      </c>
      <c r="P16" t="s">
        <v>64</v>
      </c>
      <c r="Q16" s="3">
        <v>3293</v>
      </c>
    </row>
    <row r="17" spans="14:17" x14ac:dyDescent="0.2">
      <c r="P17" t="s">
        <v>65</v>
      </c>
      <c r="Q17" s="3">
        <v>6891</v>
      </c>
    </row>
    <row r="18" spans="14:17" x14ac:dyDescent="0.2">
      <c r="O18" t="s">
        <v>66</v>
      </c>
      <c r="Q18" s="3">
        <v>1131</v>
      </c>
    </row>
    <row r="19" spans="14:17" x14ac:dyDescent="0.2">
      <c r="N19" t="s">
        <v>67</v>
      </c>
      <c r="O19" t="s">
        <v>68</v>
      </c>
      <c r="P19" t="s">
        <v>69</v>
      </c>
      <c r="Q19" s="3">
        <v>7315</v>
      </c>
    </row>
    <row r="20" spans="14:17" x14ac:dyDescent="0.2">
      <c r="P20" t="s">
        <v>70</v>
      </c>
      <c r="Q20" s="3">
        <v>2222</v>
      </c>
    </row>
    <row r="21" spans="14:17" x14ac:dyDescent="0.2">
      <c r="O21" t="s">
        <v>71</v>
      </c>
      <c r="Q21" s="3">
        <v>2612</v>
      </c>
    </row>
    <row r="22" spans="14:17" x14ac:dyDescent="0.2">
      <c r="O22" t="s">
        <v>72</v>
      </c>
      <c r="Q22" s="3">
        <v>3140</v>
      </c>
    </row>
    <row r="23" spans="14:17" x14ac:dyDescent="0.2">
      <c r="O23" t="s">
        <v>73</v>
      </c>
      <c r="P23" t="s">
        <v>74</v>
      </c>
      <c r="Q23" s="3">
        <v>8009</v>
      </c>
    </row>
    <row r="24" spans="14:17" x14ac:dyDescent="0.2">
      <c r="P24" t="s">
        <v>75</v>
      </c>
      <c r="Q24" s="3">
        <v>4257</v>
      </c>
    </row>
    <row r="25" spans="14:17" x14ac:dyDescent="0.2">
      <c r="N25" t="s">
        <v>76</v>
      </c>
      <c r="O25" t="s">
        <v>77</v>
      </c>
      <c r="P25" t="s">
        <v>78</v>
      </c>
      <c r="Q25" s="3">
        <v>6205</v>
      </c>
    </row>
    <row r="26" spans="14:17" x14ac:dyDescent="0.2">
      <c r="P26" t="s">
        <v>79</v>
      </c>
      <c r="Q26" s="3">
        <v>25193</v>
      </c>
    </row>
    <row r="27" spans="14:17" x14ac:dyDescent="0.2">
      <c r="P27" t="s">
        <v>80</v>
      </c>
      <c r="Q27" s="3">
        <v>3045</v>
      </c>
    </row>
    <row r="28" spans="14:17" x14ac:dyDescent="0.2">
      <c r="O28" t="s">
        <v>81</v>
      </c>
      <c r="Q28" s="3">
        <v>15050</v>
      </c>
    </row>
    <row r="29" spans="14:17" x14ac:dyDescent="0.2">
      <c r="N29" t="s">
        <v>82</v>
      </c>
      <c r="O29" t="s">
        <v>83</v>
      </c>
      <c r="Q29" s="3">
        <v>10200</v>
      </c>
    </row>
    <row r="30" spans="14:17" x14ac:dyDescent="0.2">
      <c r="O30" t="s">
        <v>84</v>
      </c>
      <c r="Q30" s="3">
        <v>3456</v>
      </c>
    </row>
  </sheetData>
  <pageMargins left="0.7" right="0.7" top="0.75" bottom="0.75" header="0.3" footer="0.3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Breakeven Analysis</vt:lpstr>
      <vt:lpstr>Financial Statement</vt:lpstr>
      <vt:lpstr>Breakdown of Revenue</vt:lpstr>
      <vt:lpstr>Breakeven_point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2021-03-25T09:47:49Z</cp:lastPrinted>
  <dcterms:modified xsi:type="dcterms:W3CDTF">2021-10-07T14:43:13Z</dcterms:modified>
</cp:coreProperties>
</file>